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860"/>
  </bookViews>
  <sheets>
    <sheet name="Лист1" sheetId="1" r:id="rId1"/>
  </sheets>
  <definedNames>
    <definedName name="_xlnm.Print_Titles" localSheetId="0">Лист1!$9:$11</definedName>
    <definedName name="_xlnm.Print_Area" localSheetId="0">Лист1!$A$1:$J$73</definedName>
  </definedNames>
  <calcPr calcId="162913"/>
</workbook>
</file>

<file path=xl/calcChain.xml><?xml version="1.0" encoding="utf-8"?>
<calcChain xmlns="http://schemas.openxmlformats.org/spreadsheetml/2006/main">
  <c r="G63" i="1" l="1"/>
  <c r="I63" i="1"/>
  <c r="J63" i="1"/>
  <c r="I37" i="1" l="1"/>
  <c r="G37" i="1" s="1"/>
  <c r="H24" i="1"/>
  <c r="G24" i="1" s="1"/>
  <c r="I25" i="1"/>
  <c r="H39" i="1"/>
  <c r="G39" i="1" s="1"/>
  <c r="G38" i="1" s="1"/>
  <c r="G53" i="1"/>
  <c r="H53" i="1"/>
  <c r="H50" i="1"/>
  <c r="G50" i="1" s="1"/>
  <c r="H20" i="1"/>
  <c r="G20" i="1" s="1"/>
  <c r="H19" i="1"/>
  <c r="G19" i="1" s="1"/>
  <c r="H33" i="1"/>
  <c r="H26" i="1"/>
  <c r="I33" i="1"/>
  <c r="I32" i="1" s="1"/>
  <c r="H34" i="1"/>
  <c r="J26" i="1"/>
  <c r="J25" i="1" s="1"/>
  <c r="G26" i="1"/>
  <c r="G25" i="1" s="1"/>
  <c r="J33" i="1"/>
  <c r="J32" i="1" s="1"/>
  <c r="G67" i="1"/>
  <c r="G62" i="1" s="1"/>
  <c r="I42" i="1"/>
  <c r="G42" i="1" s="1"/>
  <c r="J42" i="1"/>
  <c r="J40" i="1" s="1"/>
  <c r="H32" i="1"/>
  <c r="H36" i="1"/>
  <c r="G36" i="1" s="1"/>
  <c r="H41" i="1"/>
  <c r="G41" i="1" s="1"/>
  <c r="G58" i="1"/>
  <c r="H57" i="1"/>
  <c r="G57" i="1" s="1"/>
  <c r="H28" i="1"/>
  <c r="G34" i="1"/>
  <c r="H12" i="1"/>
  <c r="G12" i="1"/>
  <c r="H29" i="1"/>
  <c r="G22" i="1"/>
  <c r="H22" i="1"/>
  <c r="H17" i="1" s="1"/>
  <c r="H16" i="1" s="1"/>
  <c r="H63" i="1"/>
  <c r="H62" i="1" s="1"/>
  <c r="J28" i="1"/>
  <c r="J27" i="1" s="1"/>
  <c r="H47" i="1"/>
  <c r="H46" i="1" s="1"/>
  <c r="H45" i="1" s="1"/>
  <c r="I62" i="1"/>
  <c r="H60" i="1"/>
  <c r="G60" i="1"/>
  <c r="H43" i="1"/>
  <c r="G43" i="1"/>
  <c r="J38" i="1"/>
  <c r="I38" i="1"/>
  <c r="G29" i="1"/>
  <c r="H27" i="1"/>
  <c r="H25" i="1"/>
  <c r="H18" i="1"/>
  <c r="G18" i="1"/>
  <c r="I40" i="1"/>
  <c r="J37" i="1"/>
  <c r="J62" i="1"/>
  <c r="H38" i="1" l="1"/>
  <c r="G47" i="1"/>
  <c r="G40" i="1"/>
  <c r="I31" i="1"/>
  <c r="G28" i="1"/>
  <c r="G27" i="1" s="1"/>
  <c r="H40" i="1"/>
  <c r="J16" i="1"/>
  <c r="J69" i="1" s="1"/>
  <c r="G33" i="1"/>
  <c r="G32" i="1" s="1"/>
  <c r="G31" i="1" s="1"/>
  <c r="H31" i="1"/>
  <c r="H69" i="1" s="1"/>
  <c r="J31" i="1"/>
  <c r="G17" i="1"/>
  <c r="G46" i="1"/>
  <c r="G45" i="1" s="1"/>
  <c r="I27" i="1"/>
  <c r="I16" i="1" s="1"/>
  <c r="I69" i="1" l="1"/>
  <c r="G16" i="1"/>
  <c r="G69" i="1" s="1"/>
</calcChain>
</file>

<file path=xl/sharedStrings.xml><?xml version="1.0" encoding="utf-8"?>
<sst xmlns="http://schemas.openxmlformats.org/spreadsheetml/2006/main" count="310" uniqueCount="214">
  <si>
    <t>Додаток 7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</si>
  <si>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</si>
  <si>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</si>
  <si>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</si>
  <si>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</si>
  <si>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</si>
  <si>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</si>
  <si>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</si>
  <si>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</si>
  <si>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</si>
  <si>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</si>
  <si>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</si>
  <si>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</t>
  </si>
  <si>
    <t>х</t>
  </si>
  <si>
    <t>0180</t>
  </si>
  <si>
    <t>0133</t>
  </si>
  <si>
    <t>Інша діяльність у сфері державного управління</t>
  </si>
  <si>
    <t>02</t>
  </si>
  <si>
    <t>0214082</t>
  </si>
  <si>
    <t>0829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</si>
  <si>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</si>
  <si>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</si>
  <si>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</si>
  <si>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</si>
  <si>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0763</t>
  </si>
  <si>
    <t>2152</t>
  </si>
  <si>
    <t>08</t>
  </si>
  <si>
    <t>0813242</t>
  </si>
  <si>
    <t>Інші заходи у сфері соціального захисту і соціального забезпечення</t>
  </si>
  <si>
    <t>3112</t>
  </si>
  <si>
    <t>Заходи державної політики з питань дітей та їх соціального захисту</t>
  </si>
  <si>
    <t>3121</t>
  </si>
  <si>
    <t>4082</t>
  </si>
  <si>
    <t>Інші заходи в галузі культури і мистецтва</t>
  </si>
  <si>
    <t>0810</t>
  </si>
  <si>
    <t>Утримання та навчально-тренувальна робота комунальних дитячо-юнацьких спортивних шкіл</t>
  </si>
  <si>
    <t>1060</t>
  </si>
  <si>
    <t>37</t>
  </si>
  <si>
    <t>Субвенція з місцевого бюджету державному бюджету на виконання програм соціально-економічного розвитку регіонів</t>
  </si>
  <si>
    <t>Х</t>
  </si>
  <si>
    <t>УСЬОГО</t>
  </si>
  <si>
    <t>Броварська районна рада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</si>
  <si>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</si>
  <si>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Рішення районної ради № 661-50-VII від 22.11.2018 р.</t>
  </si>
  <si>
    <t>Інші заходи у сфері засобів масової інформації</t>
  </si>
  <si>
    <t xml:space="preserve">Рішення районної ради № </t>
  </si>
  <si>
    <t>Броварська районна державна адміністрація</t>
  </si>
  <si>
    <t>2010</t>
  </si>
  <si>
    <t>1731</t>
  </si>
  <si>
    <t>Багатопрофільна стаціонарна медична допомога населенню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</si>
  <si>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</si>
  <si>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</si>
  <si>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</si>
  <si>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сім’ї, дітей та молоді</t>
  </si>
  <si>
    <t>"Програма щодо вдосконалення соціальної роботи із сім"ями, дітьми та молоддю у Броварському районі на 2019-2021 роки"</t>
  </si>
  <si>
    <t>"Програма збереження фондів Трудового архіву Броварського району на 2020 рік"</t>
  </si>
  <si>
    <t>"Програма фінансової підтримки  для покращення надання вторинної медичної допомоги населенню Броварського району та відновлення матеріально-технічної бази КНП "Броварська багатопрофільна клінічна лікарня" Броварської районної ради Київської області та Броварської міської ради Київської області на 2020 рік"</t>
  </si>
  <si>
    <t>"Програма фінансової підтримки  Комунального некомерційного підприємства Броварської районної ради "Броварський центр первинної медико-санітарної допомоги" на 2020 рік"</t>
  </si>
  <si>
    <t>0611020</t>
  </si>
  <si>
    <t>1020</t>
  </si>
  <si>
    <t>0921</t>
  </si>
  <si>
    <t>0213140</t>
  </si>
  <si>
    <t>"Районна програма оздоровлення та відпочинку  дітей Броварського району на 2020 рік"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</si>
  <si>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</si>
  <si>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розвитку та функціонування системи освіти Броварського району на 2020 рік"</t>
  </si>
  <si>
    <t>0600000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</si>
  <si>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</si>
  <si>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</si>
  <si>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"Програма харчування учнів та вихованців закладів освіти Броварського району на 2020 рік"</t>
  </si>
  <si>
    <t>Забезпечення діяльності палаців i будинків культури, клубів, центрів дозвілля та iнших клубних закладів</t>
  </si>
  <si>
    <t>"Програма розвитку галузі культури Броварського району на 2017-2020 роки"</t>
  </si>
  <si>
    <t>Рішення районної ради № 214-19-VII від 17.11.2016 р., № 639-48-VII від 18.09.2018 р., № 721-54 позач.-VІІ від 21.02.2019 р., № 788-56 позач.-VІІ від 16.04.2019 р.; № 859-63 позач.-VІІ від 24.10.2019 р.</t>
  </si>
  <si>
    <t>Управління соціального захисту населення Броварської районної державної адміністрації</t>
  </si>
  <si>
    <t>Рішення районної ради № 659-50-VII від 22.11.2018 р.</t>
  </si>
  <si>
    <t>0213112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</si>
  <si>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</si>
  <si>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699-51позач.-VII від 18.12.2018 р.</t>
  </si>
  <si>
    <t>0218420</t>
  </si>
  <si>
    <t>8420</t>
  </si>
  <si>
    <t>0830</t>
  </si>
  <si>
    <t>082144</t>
  </si>
  <si>
    <t>2144</t>
  </si>
  <si>
    <t>Централізовані заходи з лікування хворих на цукровий та нецукровий діабет</t>
  </si>
  <si>
    <t>0812152</t>
  </si>
  <si>
    <t>Інші програми та заходи у сфері охорони здоров`я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</si>
  <si>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</si>
  <si>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3242</t>
  </si>
  <si>
    <t xml:space="preserve"> Програма "Турбота на 2016-2020 роки" 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</si>
  <si>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</si>
  <si>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</si>
  <si>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</si>
  <si>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</si>
  <si>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</si>
  <si>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</si>
  <si>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</si>
  <si>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</si>
  <si>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</si>
  <si>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"Програма забезпечення безкоштовними інсулінами інсулінозалежних хворих на 2020 рік"</t>
  </si>
  <si>
    <t>Комунальне некомерційне підприємство  "Броварський районний центр первинної медико-санітарної допомоги"</t>
  </si>
  <si>
    <t>Комунальне некомерційне підприємство "Броварська багатопрофільна клінічна лікарня"</t>
  </si>
  <si>
    <t>Комунальне підприємство "Трудовий архів Броварської районної ради"</t>
  </si>
  <si>
    <t>0610000</t>
  </si>
  <si>
    <t>Комунальний заклад БРР ""Дитячий будинок "Надія"для дітей-сиріт і дітей, позбавлених батківського піклування"</t>
  </si>
  <si>
    <t>КЗ "Броварський районний будинок культури"</t>
  </si>
  <si>
    <t>Комунальний заклад "Дитячо- юнацька спортивна школа"</t>
  </si>
  <si>
    <t>5031</t>
  </si>
  <si>
    <t xml:space="preserve">"Програма розвитку фізичної культури і спорту "Броварщина спортивна" на 2017-2020 роки"
</t>
  </si>
  <si>
    <t>Рішення районної ради № 245-20позач.-VII від 15.12.2016 р., № 696-51позач.-VII від 18.12.2018 р.</t>
  </si>
  <si>
    <t>0800000</t>
  </si>
  <si>
    <t>Центр соціальних служб для діте, сімї та молоді</t>
  </si>
  <si>
    <t>0810000</t>
  </si>
  <si>
    <t>Управління фінансів Броварської районної державної адміністрації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</si>
  <si>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</si>
  <si>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</si>
  <si>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</si>
  <si>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2020 рік"</t>
  </si>
  <si>
    <t>"Програма діяльності та фінансової підтримки Броварської  редакції міськрайонного радіомовлення на 2020 рік"</t>
  </si>
  <si>
    <t>3719770</t>
  </si>
  <si>
    <t>9770</t>
  </si>
  <si>
    <t xml:space="preserve">Інші субвенції з місцевого бюджету </t>
  </si>
  <si>
    <t>"Програма соціально - економічного, культурного та духовного розвитку Броварського району 2020 рік"</t>
  </si>
  <si>
    <t>0210000</t>
  </si>
  <si>
    <t>Відділ освіти, культури, молоді та спорту Броварської районної державної адміністрації</t>
  </si>
  <si>
    <t>Надання загальної середньої освіти закладами загальної середньої освіти ( в т. ч. з дошкільними підрозділами (відділеннями, групами))</t>
  </si>
  <si>
    <t>0212111</t>
  </si>
  <si>
    <t>0615031</t>
  </si>
  <si>
    <t>0813121</t>
  </si>
  <si>
    <t>0210180</t>
  </si>
  <si>
    <t>0212010</t>
  </si>
  <si>
    <t>0611060</t>
  </si>
  <si>
    <t>Програма профілактики та лікування стоматологічних захворювань у дітей та окремих категорій дорослого населення Броварського району на 2020 – 2021 роки</t>
  </si>
  <si>
    <t>Програма висвітлення діяльності Броварської районної державної адміністрації та Броварської районної ради в засобах масової інформації та інформування населення Броварщини на 2020 рік</t>
  </si>
  <si>
    <t>Рішення районної ради № 896-67-УІІ від 26.12.2019</t>
  </si>
  <si>
    <t>Рішення районної ради № 894-67-УІІ від 26.12.2019 року</t>
  </si>
  <si>
    <t>Рішення районної ради № 901-67-УІІ від 26.12.2019 року</t>
  </si>
  <si>
    <t>Рішення районної ради № 893-67-УІІ від 26.12.2019 року</t>
  </si>
  <si>
    <t>Рішення районної ради № 431-34-VII від 14.12.2017 р.</t>
  </si>
  <si>
    <t>Рішення районної ради № 807-48позач.-VI від 26.05.2015 р., № 780-56позач.-VІІ від 16.04.2019 р. №892-67-УІІ від 26.12.2019</t>
  </si>
  <si>
    <t>Рішення районної ради № 900-67-УІІ від 26.12.2019 року</t>
  </si>
  <si>
    <t>Рішення районної ради № 919-68 позач,-УІІ від 11.02.2020 року</t>
  </si>
  <si>
    <t>Рішення районної ради №  918-68 позач.-УІІ від 11.02.2020 року</t>
  </si>
  <si>
    <t>Рішення районної ради № 889-67-УІІ від 26.12.2020 року</t>
  </si>
  <si>
    <t>0617321</t>
  </si>
  <si>
    <t>7321</t>
  </si>
  <si>
    <t>0217130</t>
  </si>
  <si>
    <t>7130</t>
  </si>
  <si>
    <t>0421</t>
  </si>
  <si>
    <t>"Програма містобудівної діяльності Броварського району на період 2019-2021 роки"</t>
  </si>
  <si>
    <t>Рішення районної ради № 742-55-VII від 14.03.2019 р.</t>
  </si>
  <si>
    <t>0218220</t>
  </si>
  <si>
    <t>8220</t>
  </si>
  <si>
    <t>0380</t>
  </si>
  <si>
    <t>Заходи та роботи з мобілізаційної підготовки місцевого значення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</si>
  <si>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</si>
  <si>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</si>
  <si>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</si>
  <si>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</si>
  <si>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</si>
  <si>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</si>
  <si>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</si>
  <si>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Програми забезпечення житлом дітей-сиріт та дітей, позбавлених батьківського піклування, а також осіб з їх числа в Броварському районі на 2019-2021 роки</t>
  </si>
  <si>
    <t>3719800</t>
  </si>
  <si>
    <t>9800</t>
  </si>
  <si>
    <t xml:space="preserve">КОМПЛЕКСНА ПРОГРАМА
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
на 2020 рік
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</si>
  <si>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</si>
  <si>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</si>
  <si>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</si>
  <si>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 Програми розвитку Броварської міськрайонної організації Товариства Червоного Хреста України на 2017-2021 роки </t>
  </si>
  <si>
    <t>"Програма підтримки діяльності Броварської районної організації ветеранів війни і праці, Збройних сил, правоохоронних органів на 2016-2020 роки"</t>
  </si>
  <si>
    <t>"Програми підтримки діяльності Броварської районної громадської організації "Чорнобильський Спас» на 2018-2020 роки"</t>
  </si>
  <si>
    <t>"Програма підтримки діяльності Броварської районної організації інвалідів війни, Збройних сил та учасників бойових дій на 2016-2020 роки"</t>
  </si>
  <si>
    <t>0617324</t>
  </si>
  <si>
    <t>7324</t>
  </si>
  <si>
    <t>0443</t>
  </si>
  <si>
    <t>Розподіл витрат районного бюджету Броварського району на реалізацію місцевих/регіональних програм у 2020 році</t>
  </si>
  <si>
    <t>Здійснення заходів із землеустрою</t>
  </si>
  <si>
    <t>"Програма підготовки та виховання захисників Батьківщини, військово-фахової орієнтації молоді, організації та проведення приписки, призову на строкову військову службу та відбору кандидатів на військову службу за контрактом в Броварському районі на 2020 рік"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</si>
  <si>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</si>
  <si>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</si>
  <si>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</si>
  <si>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</si>
  <si>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</si>
  <si>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Рішення районної ради № 917- 68 позач.-УІІ від 11.02.2020 року, №965-69-УІІ від 19.03.2020</t>
  </si>
  <si>
    <t>Рішення районної ради № 35-5-VII від 24.12.2015 р.,  № 968-69-УІІ від 19.03.2020</t>
  </si>
  <si>
    <t>Рішення районної ради № 33-5-VII від 24.12.2015 р., № 966-69-УІІ від 19.03.2020</t>
  </si>
  <si>
    <t>Рішення районної ради № 807-48позач.-VI від 26.05.2015 р., № 780-56позач.-VІІ від 16.04.2019 р. №892-67-УІІ від 26.12.2019, № 945-69-УІІ від 19.03.2020</t>
  </si>
  <si>
    <t>Рішення районної ради № 222-19-VII від 17.11.2016 р., №   967-69-УІІ  від 19.03.2020 р.</t>
  </si>
  <si>
    <t>Рішення районної ради №  953-69-УІІ    від 19.03.2020 р.</t>
  </si>
  <si>
    <t>Рішення районної ради № 437-34-VII від 14.12.2017 р., № 972711-51позач.-VII від 18.12.2018 р.,</t>
  </si>
  <si>
    <t>Рішення районної ради № 947-69-УІІ  від 19.03.2020 року</t>
  </si>
  <si>
    <t>Рішення районної ради № 659-50-VII від 22.11.2018 р., № 946-69-УІІ від 19.03.2020</t>
  </si>
  <si>
    <t>0614060</t>
  </si>
  <si>
    <t>4060</t>
  </si>
  <si>
    <t>0828</t>
  </si>
  <si>
    <t>Будівництво установ та закладів культури</t>
  </si>
  <si>
    <t>Будівництво освітніх установ та закладів</t>
  </si>
  <si>
    <t>Рішення районної ради № 444-34-VII від 14.12.2017 р., № 975-70 позач.-УІІ від 19.03.2020</t>
  </si>
  <si>
    <t>0150</t>
  </si>
  <si>
    <t>0490</t>
  </si>
  <si>
    <t>0111</t>
  </si>
  <si>
    <t>Інші заходи, пов`язані з економічною діяльністю</t>
  </si>
  <si>
    <t>Програми фінансової підтримки комунального підприємства Броварського районного управління «Об’єднання шкільних їдальнь» Броварської районної ради на час карантину</t>
  </si>
  <si>
    <t>"Районна програма забезпечення проведення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</si>
  <si>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Рішення районної ради № 920-68 позач.-УІІ від 11.02.2020 року, № 970-69-УІІ від 19.03.2020 № 974-70 позач -УІІ від 19.03.2020, № 1021-73-УІІ від 30.06.2020</t>
  </si>
  <si>
    <t>Рішення районної ради № 807-48позач.-VI від 26.05.2015 р., № 780-56позач.-VІІ від 16.04.2019 р., № 994-73-УІІ від 30.06.2020</t>
  </si>
  <si>
    <t>Рішення районної ради № 948-69-УІІ від 19.03.2020, № 1001-73-УІІ від 30.06.2020</t>
  </si>
  <si>
    <t>Рішення районної ради № 977-71 позач.-УІІ від 14.05.2020 р., № 1002-73-УІІ від 30.06.2020</t>
  </si>
  <si>
    <t>до рішення сесії Броварської районної ради</t>
  </si>
  <si>
    <t>від 19 грудня 2019 року № 879-66 позач.-VІІ</t>
  </si>
  <si>
    <t>Рішення районної ради № 16-2-УІІI від 10.12.2020 року</t>
  </si>
  <si>
    <t>Заступник голови ради</t>
  </si>
  <si>
    <t>В.Є. Шульга</t>
  </si>
  <si>
    <t>(в редакції сесії райради від 17.12.2020</t>
  </si>
  <si>
    <t>№ 25-3 позач.-VІІІ)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</si>
</sst>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50" x14ac:knownFonts="1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4"/>
      <name val="Times New Roman Cyr"/>
      <charset val="204"/>
    </font>
    <font>
      <sz val="14"/>
      <color indexed="63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6" fillId="0" borderId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16" borderId="2" applyNumberFormat="0" applyAlignment="0" applyProtection="0"/>
    <xf numFmtId="0" fontId="29" fillId="16" borderId="1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42" fillId="0" borderId="0"/>
    <xf numFmtId="0" fontId="34" fillId="0" borderId="0"/>
    <xf numFmtId="0" fontId="2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>
      <alignment vertical="top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13" borderId="8" applyNumberFormat="0" applyAlignment="0" applyProtection="0"/>
    <xf numFmtId="0" fontId="37" fillId="13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9" fillId="16" borderId="1" applyNumberFormat="0" applyAlignment="0" applyProtection="0"/>
    <xf numFmtId="0" fontId="24" fillId="0" borderId="0"/>
    <xf numFmtId="0" fontId="43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0" borderId="0"/>
    <xf numFmtId="0" fontId="1" fillId="0" borderId="0"/>
    <xf numFmtId="0" fontId="8" fillId="0" borderId="0"/>
    <xf numFmtId="0" fontId="6" fillId="0" borderId="0"/>
    <xf numFmtId="0" fontId="36" fillId="0" borderId="7" applyNumberFormat="0" applyFill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4" borderId="9" applyNumberFormat="0" applyFont="0" applyAlignment="0" applyProtection="0"/>
    <xf numFmtId="0" fontId="6" fillId="4" borderId="9" applyNumberFormat="0" applyFont="0" applyAlignment="0" applyProtection="0"/>
    <xf numFmtId="0" fontId="28" fillId="16" borderId="2" applyNumberFormat="0" applyAlignment="0" applyProtection="0"/>
    <xf numFmtId="0" fontId="35" fillId="0" borderId="6" applyNumberFormat="0" applyFill="0" applyAlignment="0" applyProtection="0"/>
    <xf numFmtId="0" fontId="39" fillId="7" borderId="0" applyNumberFormat="0" applyBorder="0" applyAlignment="0" applyProtection="0"/>
    <xf numFmtId="0" fontId="4" fillId="0" borderId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10" fillId="0" borderId="10" xfId="0" applyNumberFormat="1" applyFont="1" applyFill="1" applyBorder="1" applyAlignment="1" applyProtection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</xf>
    <xf numFmtId="166" fontId="10" fillId="0" borderId="10" xfId="0" applyNumberFormat="1" applyFont="1" applyFill="1" applyBorder="1" applyAlignment="1" applyProtection="1">
      <alignment horizontal="center" wrapText="1"/>
    </xf>
    <xf numFmtId="49" fontId="10" fillId="0" borderId="10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quotePrefix="1" applyFont="1" applyFill="1" applyBorder="1" applyAlignment="1">
      <alignment horizontal="center" vertical="center"/>
    </xf>
    <xf numFmtId="0" fontId="11" fillId="0" borderId="10" xfId="86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86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6" fillId="0" borderId="0" xfId="0" applyFont="1"/>
    <xf numFmtId="49" fontId="17" fillId="0" borderId="10" xfId="86" applyNumberFormat="1" applyFont="1" applyFill="1" applyBorder="1" applyAlignment="1">
      <alignment horizontal="center" vertical="center" wrapText="1"/>
    </xf>
    <xf numFmtId="0" fontId="17" fillId="0" borderId="10" xfId="86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/>
    <xf numFmtId="49" fontId="18" fillId="0" borderId="10" xfId="86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10" xfId="0" quotePrefix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10" xfId="0" quotePrefix="1" applyNumberFormat="1" applyFont="1" applyBorder="1" applyAlignment="1">
      <alignment vertical="center" wrapText="1"/>
    </xf>
    <xf numFmtId="166" fontId="19" fillId="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86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0" borderId="10" xfId="86" applyFont="1" applyFill="1" applyBorder="1" applyAlignment="1">
      <alignment horizontal="center" vertical="center" wrapText="1"/>
    </xf>
    <xf numFmtId="0" fontId="21" fillId="0" borderId="0" xfId="0" applyFont="1"/>
    <xf numFmtId="49" fontId="19" fillId="0" borderId="10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49" fontId="17" fillId="0" borderId="10" xfId="86" applyNumberFormat="1" applyFont="1" applyFill="1" applyBorder="1" applyAlignment="1">
      <alignment horizontal="center" vertical="center"/>
    </xf>
    <xf numFmtId="49" fontId="11" fillId="0" borderId="10" xfId="86" applyNumberFormat="1" applyFont="1" applyFill="1" applyBorder="1" applyAlignment="1">
      <alignment horizontal="center" vertical="center"/>
    </xf>
    <xf numFmtId="49" fontId="19" fillId="0" borderId="10" xfId="87" applyNumberFormat="1" applyFont="1" applyFill="1" applyBorder="1" applyAlignment="1">
      <alignment horizontal="center" vertical="center" wrapText="1"/>
    </xf>
    <xf numFmtId="49" fontId="19" fillId="0" borderId="10" xfId="86" applyNumberFormat="1" applyFont="1" applyFill="1" applyBorder="1" applyAlignment="1">
      <alignment horizontal="center" vertical="center"/>
    </xf>
    <xf numFmtId="0" fontId="23" fillId="0" borderId="0" xfId="0" applyFont="1"/>
    <xf numFmtId="0" fontId="11" fillId="0" borderId="10" xfId="87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1" fillId="0" borderId="10" xfId="87" applyNumberFormat="1" applyFont="1" applyFill="1" applyBorder="1" applyAlignment="1" applyProtection="1">
      <alignment horizontal="center" vertical="center" wrapText="1"/>
    </xf>
    <xf numFmtId="0" fontId="44" fillId="0" borderId="10" xfId="86" applyFont="1" applyFill="1" applyBorder="1" applyAlignment="1">
      <alignment horizontal="left" vertical="center" wrapText="1"/>
    </xf>
    <xf numFmtId="2" fontId="15" fillId="0" borderId="10" xfId="0" quotePrefix="1" applyNumberFormat="1" applyFont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86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4" fontId="15" fillId="0" borderId="10" xfId="0" quotePrefix="1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0" fillId="0" borderId="10" xfId="86" applyNumberFormat="1" applyFont="1" applyFill="1" applyBorder="1" applyAlignment="1">
      <alignment horizontal="center" vertical="center" wrapText="1"/>
    </xf>
    <xf numFmtId="49" fontId="12" fillId="0" borderId="10" xfId="86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65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0" fontId="0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0" xfId="0" applyFont="1"/>
  </cellXfs>
  <cellStyles count="10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 2" xfId="33"/>
    <cellStyle name="Вывод 2" xfId="34"/>
    <cellStyle name="Вычисление 2" xfId="35"/>
    <cellStyle name="Добре" xfId="36"/>
    <cellStyle name="Заголовок 1 2" xfId="37"/>
    <cellStyle name="Заголовок 2 2" xfId="38"/>
    <cellStyle name="Заголовок 3 2" xfId="39"/>
    <cellStyle name="Заголовок 4 2" xfId="40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 2" xfId="52"/>
    <cellStyle name="Звичайний 2_расчетт" xfId="53"/>
    <cellStyle name="Звичайний 20" xfId="54"/>
    <cellStyle name="Звичайний 3" xfId="55"/>
    <cellStyle name="Звичайний 4" xfId="56"/>
    <cellStyle name="Звичайний 5" xfId="57"/>
    <cellStyle name="Звичайний 6" xfId="58"/>
    <cellStyle name="Звичайний 7" xfId="59"/>
    <cellStyle name="Звичайний 8" xfId="60"/>
    <cellStyle name="Звичайний 9" xfId="61"/>
    <cellStyle name="Звичайний_Додаток _ 3 зм_ни 4575" xfId="62"/>
    <cellStyle name="Зв'язана клітинка" xfId="63"/>
    <cellStyle name="Итог 2" xfId="64"/>
    <cellStyle name="Контрольна клітинка" xfId="65"/>
    <cellStyle name="Контрольная ячейка 2" xfId="66"/>
    <cellStyle name="Назва" xfId="67"/>
    <cellStyle name="Название 2" xfId="68"/>
    <cellStyle name="Нейтральный 2" xfId="69"/>
    <cellStyle name="Обчислення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 2" xfId="76"/>
    <cellStyle name="Обычный 5 2 2 4" xfId="77"/>
    <cellStyle name="Обычный 5 2 2 4 2" xfId="78"/>
    <cellStyle name="Обычный 5 2 2 4_опрацьоване" xfId="79"/>
    <cellStyle name="Обычный 6 2" xfId="80"/>
    <cellStyle name="Обычный 6 2 5" xfId="81"/>
    <cellStyle name="Обычный 6 3" xfId="82"/>
    <cellStyle name="Обычный 8" xfId="83"/>
    <cellStyle name="Обычный 8 4" xfId="84"/>
    <cellStyle name="Обычный 9" xfId="85"/>
    <cellStyle name="Обычный_Лист1" xfId="86"/>
    <cellStyle name="Обычный_Рішення про мб 2015 додатки соцкультура" xfId="87"/>
    <cellStyle name="Підсумок" xfId="88"/>
    <cellStyle name="Плохой 2" xfId="89"/>
    <cellStyle name="Поганий" xfId="90"/>
    <cellStyle name="Пояснение 2" xfId="91"/>
    <cellStyle name="Примечание 2" xfId="92"/>
    <cellStyle name="Примітка" xfId="93"/>
    <cellStyle name="Результат" xfId="94"/>
    <cellStyle name="Связанная ячейка 2" xfId="95"/>
    <cellStyle name="Середній" xfId="96"/>
    <cellStyle name="Стиль 1" xfId="97"/>
    <cellStyle name="Текст попередження" xfId="98"/>
    <cellStyle name="Текст пояснення" xfId="99"/>
    <cellStyle name="Текст предупреждения 2" xfId="100"/>
    <cellStyle name="Финансовый 2" xfId="101"/>
    <cellStyle name="Хороший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view="pageBreakPreview" topLeftCell="B1" zoomScale="75" workbookViewId="0">
      <selection activeCell="H11" sqref="H11"/>
    </sheetView>
  </sheetViews>
  <sheetFormatPr defaultRowHeight="12.75" x14ac:dyDescent="0.2"/>
  <cols>
    <col min="1" max="1" width="13.5703125" customWidth="1"/>
    <col min="2" max="2" width="15.140625" customWidth="1"/>
    <col min="3" max="3" width="11.42578125" customWidth="1"/>
    <col min="4" max="4" width="41.85546875" customWidth="1"/>
    <col min="5" max="5" width="52.5703125" customWidth="1"/>
    <col min="6" max="6" width="27.7109375" customWidth="1"/>
    <col min="7" max="7" width="20" style="73" customWidth="1"/>
    <col min="8" max="8" width="19.42578125" style="73" customWidth="1"/>
    <col min="9" max="9" width="18" style="73" customWidth="1"/>
    <col min="10" max="10" width="18.85546875" style="73" customWidth="1"/>
  </cols>
  <sheetData>
    <row r="1" spans="1:10" ht="14.25" customHeight="1" x14ac:dyDescent="0.2">
      <c r="A1" s="1"/>
      <c r="B1" s="1"/>
      <c r="C1" s="2"/>
      <c r="D1" s="1"/>
      <c r="E1" s="1"/>
      <c r="F1" s="1"/>
      <c r="G1" s="65"/>
      <c r="H1" s="75" t="s">
        <v>0</v>
      </c>
      <c r="I1" s="75"/>
      <c r="J1" s="75"/>
    </row>
    <row r="2" spans="1:10" x14ac:dyDescent="0.2">
      <c r="A2" s="1"/>
      <c r="B2" s="1"/>
      <c r="C2" s="2"/>
      <c r="D2" s="1"/>
      <c r="E2" s="1"/>
      <c r="F2" s="1"/>
      <c r="G2" s="65"/>
      <c r="H2" s="75" t="s">
        <v>207</v>
      </c>
      <c r="I2" s="75"/>
      <c r="J2" s="75"/>
    </row>
    <row r="3" spans="1:10" x14ac:dyDescent="0.2">
      <c r="A3" s="1"/>
      <c r="B3" s="1"/>
      <c r="C3" s="2"/>
      <c r="D3" s="1"/>
      <c r="E3" s="1"/>
      <c r="F3" s="1"/>
      <c r="G3" s="65"/>
      <c r="H3" s="75" t="s">
        <v>208</v>
      </c>
      <c r="I3" s="75"/>
      <c r="J3" s="75"/>
    </row>
    <row r="4" spans="1:10" x14ac:dyDescent="0.2">
      <c r="A4" s="1"/>
      <c r="B4" s="1"/>
      <c r="C4" s="2"/>
      <c r="D4" s="1"/>
      <c r="E4" s="1"/>
      <c r="F4" s="1"/>
      <c r="G4" s="65"/>
      <c r="H4" s="75" t="s">
        <v>212</v>
      </c>
      <c r="I4" s="75"/>
      <c r="J4" s="75"/>
    </row>
    <row r="5" spans="1:10" x14ac:dyDescent="0.2">
      <c r="A5" s="1"/>
      <c r="B5" s="1"/>
      <c r="C5" s="2"/>
      <c r="D5" s="1"/>
      <c r="E5" s="1"/>
      <c r="F5" s="1"/>
      <c r="G5" s="65"/>
      <c r="H5" s="75" t="s">
        <v>213</v>
      </c>
      <c r="I5" s="75"/>
      <c r="J5" s="75"/>
    </row>
    <row r="6" spans="1:10" ht="14.25" x14ac:dyDescent="0.2">
      <c r="A6" s="1"/>
      <c r="B6" s="1"/>
      <c r="C6" s="2"/>
      <c r="D6" s="1"/>
      <c r="E6" s="1"/>
      <c r="F6" s="1"/>
      <c r="G6" s="65"/>
      <c r="H6" s="4"/>
      <c r="I6" s="4"/>
      <c r="J6" s="4"/>
    </row>
    <row r="7" spans="1:10" ht="16.5" x14ac:dyDescent="0.2">
      <c r="A7" s="1"/>
      <c r="B7" s="77" t="s">
        <v>174</v>
      </c>
      <c r="C7" s="77"/>
      <c r="D7" s="77"/>
      <c r="E7" s="77"/>
      <c r="F7" s="77"/>
      <c r="G7" s="77"/>
      <c r="H7" s="77"/>
      <c r="I7" s="77"/>
      <c r="J7" s="77"/>
    </row>
    <row r="8" spans="1:10" ht="18" customHeight="1" x14ac:dyDescent="0.2">
      <c r="A8" s="1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76" t="s">
        <v>1</v>
      </c>
      <c r="B9" s="76" t="s">
        <v>2</v>
      </c>
      <c r="C9" s="76" t="s">
        <v>3</v>
      </c>
      <c r="D9" s="76" t="s">
        <v>4</v>
      </c>
      <c r="E9" s="76" t="s">
        <v>5</v>
      </c>
      <c r="F9" s="76" t="s">
        <v>6</v>
      </c>
      <c r="G9" s="76" t="s">
        <v>7</v>
      </c>
      <c r="H9" s="76" t="s">
        <v>8</v>
      </c>
      <c r="I9" s="76" t="s">
        <v>9</v>
      </c>
      <c r="J9" s="76"/>
    </row>
    <row r="10" spans="1:10" ht="103.5" customHeight="1" x14ac:dyDescent="0.2">
      <c r="A10" s="76"/>
      <c r="B10" s="76"/>
      <c r="C10" s="76"/>
      <c r="D10" s="76"/>
      <c r="E10" s="76"/>
      <c r="F10" s="76"/>
      <c r="G10" s="76"/>
      <c r="H10" s="76"/>
      <c r="I10" s="61" t="s">
        <v>10</v>
      </c>
      <c r="J10" s="61" t="s">
        <v>11</v>
      </c>
    </row>
    <row r="11" spans="1:10" ht="15.75" x14ac:dyDescent="0.25">
      <c r="A11" s="53">
        <v>1</v>
      </c>
      <c r="B11" s="53">
        <v>2</v>
      </c>
      <c r="C11" s="54">
        <v>3</v>
      </c>
      <c r="D11" s="55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</row>
    <row r="12" spans="1:10" s="20" customFormat="1" ht="39" customHeight="1" x14ac:dyDescent="0.3">
      <c r="A12" s="18">
        <v>100000</v>
      </c>
      <c r="B12" s="15" t="s">
        <v>12</v>
      </c>
      <c r="C12" s="15"/>
      <c r="D12" s="56" t="s">
        <v>41</v>
      </c>
      <c r="E12" s="18" t="s">
        <v>13</v>
      </c>
      <c r="F12" s="18"/>
      <c r="G12" s="66">
        <f>SUM(G13:G15)</f>
        <v>1403000</v>
      </c>
      <c r="H12" s="66">
        <f>SUM(H13:H15)</f>
        <v>1403000</v>
      </c>
      <c r="I12" s="74"/>
      <c r="J12" s="66"/>
    </row>
    <row r="13" spans="1:10" s="20" customFormat="1" ht="116.25" customHeight="1" x14ac:dyDescent="0.3">
      <c r="A13" s="57">
        <v>110150</v>
      </c>
      <c r="B13" s="63" t="s">
        <v>197</v>
      </c>
      <c r="C13" s="63" t="s">
        <v>199</v>
      </c>
      <c r="D13" s="19" t="s">
        <v>44</v>
      </c>
      <c r="E13" s="7" t="s">
        <v>131</v>
      </c>
      <c r="F13" s="6" t="s">
        <v>205</v>
      </c>
      <c r="G13" s="64">
        <v>200000</v>
      </c>
      <c r="H13" s="64">
        <v>200000</v>
      </c>
      <c r="I13" s="64"/>
      <c r="J13" s="67"/>
    </row>
    <row r="14" spans="1:10" s="20" customFormat="1" ht="114" customHeight="1" x14ac:dyDescent="0.3">
      <c r="A14" s="16">
        <v>110180</v>
      </c>
      <c r="B14" s="62" t="s">
        <v>14</v>
      </c>
      <c r="C14" s="62" t="s">
        <v>15</v>
      </c>
      <c r="D14" s="19" t="s">
        <v>44</v>
      </c>
      <c r="E14" s="7" t="s">
        <v>42</v>
      </c>
      <c r="F14" s="6" t="s">
        <v>43</v>
      </c>
      <c r="G14" s="64">
        <v>250000</v>
      </c>
      <c r="H14" s="64">
        <v>250000</v>
      </c>
      <c r="I14" s="64"/>
      <c r="J14" s="67"/>
    </row>
    <row r="15" spans="1:10" s="20" customFormat="1" ht="114" customHeight="1" x14ac:dyDescent="0.3">
      <c r="A15" s="16">
        <v>117693</v>
      </c>
      <c r="B15" s="16">
        <v>7693</v>
      </c>
      <c r="C15" s="62" t="s">
        <v>198</v>
      </c>
      <c r="D15" s="19" t="s">
        <v>200</v>
      </c>
      <c r="E15" s="7" t="s">
        <v>201</v>
      </c>
      <c r="F15" s="6" t="s">
        <v>206</v>
      </c>
      <c r="G15" s="64">
        <v>953000</v>
      </c>
      <c r="H15" s="64">
        <v>953000</v>
      </c>
      <c r="I15" s="64"/>
      <c r="J15" s="67"/>
    </row>
    <row r="16" spans="1:10" s="20" customFormat="1" ht="63.75" customHeight="1" x14ac:dyDescent="0.3">
      <c r="A16" s="14">
        <v>200000</v>
      </c>
      <c r="B16" s="15" t="s">
        <v>17</v>
      </c>
      <c r="C16" s="16"/>
      <c r="D16" s="17" t="s">
        <v>46</v>
      </c>
      <c r="E16" s="18" t="s">
        <v>13</v>
      </c>
      <c r="F16" s="18" t="s">
        <v>13</v>
      </c>
      <c r="G16" s="67">
        <f>G17+G25+G27+G29</f>
        <v>44919744</v>
      </c>
      <c r="H16" s="67">
        <f>H17+H25+H27+H29</f>
        <v>41539744</v>
      </c>
      <c r="I16" s="67">
        <f>I17+I25+I27+I29</f>
        <v>3380000</v>
      </c>
      <c r="J16" s="67">
        <f>J17+J25+J27+J29</f>
        <v>3380000</v>
      </c>
    </row>
    <row r="17" spans="1:11" s="46" customFormat="1" ht="63.75" customHeight="1" x14ac:dyDescent="0.3">
      <c r="A17" s="36">
        <v>210000</v>
      </c>
      <c r="B17" s="37" t="s">
        <v>121</v>
      </c>
      <c r="C17" s="38"/>
      <c r="D17" s="27" t="s">
        <v>46</v>
      </c>
      <c r="E17" s="26" t="s">
        <v>13</v>
      </c>
      <c r="F17" s="26" t="s">
        <v>13</v>
      </c>
      <c r="G17" s="68">
        <f>G18+G19+G20+G24+G21+G23+G22</f>
        <v>1774000</v>
      </c>
      <c r="H17" s="68">
        <f>H18+H19+H20+H24+H21+H23+H22</f>
        <v>1774000</v>
      </c>
      <c r="I17" s="68"/>
      <c r="J17" s="68"/>
    </row>
    <row r="18" spans="1:11" s="20" customFormat="1" ht="115.5" customHeight="1" x14ac:dyDescent="0.3">
      <c r="A18" s="8" t="s">
        <v>74</v>
      </c>
      <c r="B18" s="8" t="s">
        <v>29</v>
      </c>
      <c r="C18" s="9" t="s">
        <v>22</v>
      </c>
      <c r="D18" s="19" t="s">
        <v>30</v>
      </c>
      <c r="E18" s="5" t="s">
        <v>75</v>
      </c>
      <c r="F18" s="6" t="s">
        <v>76</v>
      </c>
      <c r="G18" s="11">
        <f>H18+I18</f>
        <v>264000</v>
      </c>
      <c r="H18" s="11">
        <f>564000-300000</f>
        <v>264000</v>
      </c>
      <c r="I18" s="64"/>
      <c r="J18" s="64"/>
    </row>
    <row r="19" spans="1:11" s="20" customFormat="1" ht="131.25" x14ac:dyDescent="0.3">
      <c r="A19" s="8" t="s">
        <v>61</v>
      </c>
      <c r="B19" s="8" t="s">
        <v>21</v>
      </c>
      <c r="C19" s="9" t="s">
        <v>22</v>
      </c>
      <c r="D19" s="19" t="s">
        <v>23</v>
      </c>
      <c r="E19" s="5" t="s">
        <v>62</v>
      </c>
      <c r="F19" s="6" t="s">
        <v>132</v>
      </c>
      <c r="G19" s="64">
        <f>H19</f>
        <v>0</v>
      </c>
      <c r="H19" s="64">
        <f>198000-150000-48000</f>
        <v>0</v>
      </c>
      <c r="I19" s="64"/>
      <c r="J19" s="64"/>
    </row>
    <row r="20" spans="1:11" s="20" customFormat="1" ht="117.75" customHeight="1" x14ac:dyDescent="0.3">
      <c r="A20" s="8" t="s">
        <v>18</v>
      </c>
      <c r="B20" s="8" t="s">
        <v>32</v>
      </c>
      <c r="C20" s="9" t="s">
        <v>19</v>
      </c>
      <c r="D20" s="19" t="s">
        <v>33</v>
      </c>
      <c r="E20" s="5" t="s">
        <v>42</v>
      </c>
      <c r="F20" s="6" t="s">
        <v>43</v>
      </c>
      <c r="G20" s="11">
        <f>H20+I20</f>
        <v>275000</v>
      </c>
      <c r="H20" s="11">
        <f>250000+25000</f>
        <v>275000</v>
      </c>
      <c r="I20" s="67"/>
      <c r="J20" s="67"/>
    </row>
    <row r="21" spans="1:11" s="20" customFormat="1" ht="117.75" customHeight="1" x14ac:dyDescent="0.3">
      <c r="A21" s="8" t="s">
        <v>144</v>
      </c>
      <c r="B21" s="8" t="s">
        <v>145</v>
      </c>
      <c r="C21" s="8" t="s">
        <v>146</v>
      </c>
      <c r="D21" s="19" t="s">
        <v>175</v>
      </c>
      <c r="E21" s="5" t="s">
        <v>147</v>
      </c>
      <c r="F21" s="6" t="s">
        <v>148</v>
      </c>
      <c r="G21" s="11">
        <v>300000</v>
      </c>
      <c r="H21" s="11">
        <v>300000</v>
      </c>
      <c r="I21" s="67"/>
      <c r="J21" s="67"/>
    </row>
    <row r="22" spans="1:11" s="20" customFormat="1" ht="117.75" customHeight="1" x14ac:dyDescent="0.3">
      <c r="A22" s="8" t="s">
        <v>177</v>
      </c>
      <c r="B22" s="8" t="s">
        <v>178</v>
      </c>
      <c r="C22" s="9" t="s">
        <v>180</v>
      </c>
      <c r="D22" s="59" t="s">
        <v>179</v>
      </c>
      <c r="E22" s="5" t="s">
        <v>181</v>
      </c>
      <c r="F22" s="6" t="s">
        <v>196</v>
      </c>
      <c r="G22" s="11">
        <f>150000+500000</f>
        <v>650000</v>
      </c>
      <c r="H22" s="11">
        <f>150000+500000</f>
        <v>650000</v>
      </c>
      <c r="I22" s="67"/>
      <c r="J22" s="67"/>
    </row>
    <row r="23" spans="1:11" s="20" customFormat="1" ht="129" customHeight="1" x14ac:dyDescent="0.3">
      <c r="A23" s="8" t="s">
        <v>149</v>
      </c>
      <c r="B23" s="8" t="s">
        <v>150</v>
      </c>
      <c r="C23" s="8" t="s">
        <v>151</v>
      </c>
      <c r="D23" s="19" t="s">
        <v>152</v>
      </c>
      <c r="E23" s="5" t="s">
        <v>176</v>
      </c>
      <c r="F23" s="6" t="s">
        <v>187</v>
      </c>
      <c r="G23" s="11">
        <v>60000</v>
      </c>
      <c r="H23" s="11">
        <v>60000</v>
      </c>
      <c r="I23" s="67"/>
      <c r="J23" s="67"/>
    </row>
    <row r="24" spans="1:11" s="20" customFormat="1" ht="119.25" customHeight="1" x14ac:dyDescent="0.3">
      <c r="A24" s="8" t="s">
        <v>77</v>
      </c>
      <c r="B24" s="8" t="s">
        <v>78</v>
      </c>
      <c r="C24" s="8" t="s">
        <v>79</v>
      </c>
      <c r="D24" s="19" t="s">
        <v>44</v>
      </c>
      <c r="E24" s="5" t="s">
        <v>131</v>
      </c>
      <c r="F24" s="6" t="s">
        <v>205</v>
      </c>
      <c r="G24" s="11">
        <f>H24+I24</f>
        <v>225000</v>
      </c>
      <c r="H24" s="11">
        <f>200000+25000</f>
        <v>225000</v>
      </c>
      <c r="I24" s="67"/>
      <c r="J24" s="67"/>
    </row>
    <row r="25" spans="1:11" s="29" customFormat="1" ht="93.75" customHeight="1" x14ac:dyDescent="0.3">
      <c r="A25" s="30"/>
      <c r="B25" s="31"/>
      <c r="C25" s="32"/>
      <c r="D25" s="33" t="s">
        <v>98</v>
      </c>
      <c r="E25" s="34" t="s">
        <v>13</v>
      </c>
      <c r="F25" s="35" t="s">
        <v>13</v>
      </c>
      <c r="G25" s="68">
        <f>G26</f>
        <v>12050000</v>
      </c>
      <c r="H25" s="68">
        <f>H26</f>
        <v>9900000</v>
      </c>
      <c r="I25" s="68">
        <f>I26</f>
        <v>2150000</v>
      </c>
      <c r="J25" s="68">
        <f>J26</f>
        <v>2150000</v>
      </c>
    </row>
    <row r="26" spans="1:11" s="20" customFormat="1" ht="112.5" customHeight="1" x14ac:dyDescent="0.3">
      <c r="A26" s="8" t="s">
        <v>124</v>
      </c>
      <c r="B26" s="8" t="s">
        <v>50</v>
      </c>
      <c r="C26" s="9" t="s">
        <v>51</v>
      </c>
      <c r="D26" s="19" t="s">
        <v>52</v>
      </c>
      <c r="E26" s="5" t="s">
        <v>57</v>
      </c>
      <c r="F26" s="6" t="s">
        <v>133</v>
      </c>
      <c r="G26" s="64">
        <f>H26+I26</f>
        <v>12050000</v>
      </c>
      <c r="H26" s="64">
        <f>10000000-500000+400000</f>
        <v>9900000</v>
      </c>
      <c r="I26" s="64">
        <v>2150000</v>
      </c>
      <c r="J26" s="64">
        <f>I26</f>
        <v>2150000</v>
      </c>
    </row>
    <row r="27" spans="1:11" s="29" customFormat="1" ht="90" customHeight="1" x14ac:dyDescent="0.3">
      <c r="A27" s="30"/>
      <c r="B27" s="31"/>
      <c r="C27" s="32"/>
      <c r="D27" s="33" t="s">
        <v>99</v>
      </c>
      <c r="E27" s="34" t="s">
        <v>13</v>
      </c>
      <c r="F27" s="35" t="s">
        <v>13</v>
      </c>
      <c r="G27" s="68">
        <f>G28</f>
        <v>30584094</v>
      </c>
      <c r="H27" s="68">
        <f>H28</f>
        <v>29354094</v>
      </c>
      <c r="I27" s="68">
        <f>I28</f>
        <v>1230000</v>
      </c>
      <c r="J27" s="68">
        <f>J28</f>
        <v>1230000</v>
      </c>
    </row>
    <row r="28" spans="1:11" s="20" customFormat="1" ht="112.5" customHeight="1" x14ac:dyDescent="0.3">
      <c r="A28" s="8" t="s">
        <v>128</v>
      </c>
      <c r="B28" s="8" t="s">
        <v>47</v>
      </c>
      <c r="C28" s="9" t="s">
        <v>48</v>
      </c>
      <c r="D28" s="19" t="s">
        <v>49</v>
      </c>
      <c r="E28" s="5" t="s">
        <v>56</v>
      </c>
      <c r="F28" s="6" t="s">
        <v>203</v>
      </c>
      <c r="G28" s="64">
        <f>H28+I28</f>
        <v>30584094</v>
      </c>
      <c r="H28" s="64">
        <f>25000000+875100+300000+215000+2748994+215000</f>
        <v>29354094</v>
      </c>
      <c r="I28" s="64">
        <v>1230000</v>
      </c>
      <c r="J28" s="64">
        <f>I28</f>
        <v>1230000</v>
      </c>
    </row>
    <row r="29" spans="1:11" s="46" customFormat="1" ht="56.25" customHeight="1" x14ac:dyDescent="0.3">
      <c r="A29" s="30"/>
      <c r="B29" s="31"/>
      <c r="C29" s="32"/>
      <c r="D29" s="33" t="s">
        <v>100</v>
      </c>
      <c r="E29" s="26" t="s">
        <v>13</v>
      </c>
      <c r="F29" s="26" t="s">
        <v>13</v>
      </c>
      <c r="G29" s="68">
        <f>G30</f>
        <v>511650</v>
      </c>
      <c r="H29" s="68">
        <f>H30</f>
        <v>511650</v>
      </c>
      <c r="I29" s="68"/>
      <c r="J29" s="68"/>
    </row>
    <row r="30" spans="1:11" s="20" customFormat="1" ht="77.25" customHeight="1" x14ac:dyDescent="0.3">
      <c r="A30" s="8" t="s">
        <v>127</v>
      </c>
      <c r="B30" s="8" t="s">
        <v>14</v>
      </c>
      <c r="C30" s="9" t="s">
        <v>15</v>
      </c>
      <c r="D30" s="19" t="s">
        <v>16</v>
      </c>
      <c r="E30" s="5" t="s">
        <v>55</v>
      </c>
      <c r="F30" s="6" t="s">
        <v>134</v>
      </c>
      <c r="G30" s="64">
        <v>511650</v>
      </c>
      <c r="H30" s="64">
        <v>511650</v>
      </c>
      <c r="I30" s="64"/>
      <c r="J30" s="64"/>
    </row>
    <row r="31" spans="1:11" s="24" customFormat="1" ht="55.5" customHeight="1" x14ac:dyDescent="0.3">
      <c r="A31" s="21" t="s">
        <v>65</v>
      </c>
      <c r="B31" s="21" t="s">
        <v>65</v>
      </c>
      <c r="C31" s="21"/>
      <c r="D31" s="22" t="s">
        <v>122</v>
      </c>
      <c r="E31" s="18" t="s">
        <v>13</v>
      </c>
      <c r="F31" s="18" t="s">
        <v>13</v>
      </c>
      <c r="G31" s="67">
        <f>G32+G38+G40+G43</f>
        <v>34636487.390000001</v>
      </c>
      <c r="H31" s="67">
        <f>H32+H38+H40+H43</f>
        <v>13893774.390000001</v>
      </c>
      <c r="I31" s="67">
        <f>I32+I38+I40+I43</f>
        <v>20742713</v>
      </c>
      <c r="J31" s="67">
        <f>J32+J38+J40+J43</f>
        <v>20742713</v>
      </c>
      <c r="K31" s="23"/>
    </row>
    <row r="32" spans="1:11" s="29" customFormat="1" ht="68.25" customHeight="1" x14ac:dyDescent="0.3">
      <c r="A32" s="25" t="s">
        <v>101</v>
      </c>
      <c r="B32" s="25"/>
      <c r="C32" s="25"/>
      <c r="D32" s="50" t="s">
        <v>122</v>
      </c>
      <c r="E32" s="26" t="s">
        <v>13</v>
      </c>
      <c r="F32" s="26" t="s">
        <v>13</v>
      </c>
      <c r="G32" s="68">
        <f>G33+G34+G36+G35+G37</f>
        <v>32345142.390000001</v>
      </c>
      <c r="H32" s="68">
        <f>H33+H34+H36+H35+H37</f>
        <v>12526560.390000001</v>
      </c>
      <c r="I32" s="68">
        <f>I33+I34+I36+I35+I37</f>
        <v>19818582</v>
      </c>
      <c r="J32" s="68">
        <f>J33+J34+J36+J35+J37</f>
        <v>19818582</v>
      </c>
      <c r="K32" s="28"/>
    </row>
    <row r="33" spans="1:10" s="20" customFormat="1" ht="144" customHeight="1" x14ac:dyDescent="0.3">
      <c r="A33" s="8" t="s">
        <v>58</v>
      </c>
      <c r="B33" s="8" t="s">
        <v>59</v>
      </c>
      <c r="C33" s="9" t="s">
        <v>60</v>
      </c>
      <c r="D33" s="19" t="s">
        <v>63</v>
      </c>
      <c r="E33" s="5" t="s">
        <v>64</v>
      </c>
      <c r="F33" s="6" t="s">
        <v>139</v>
      </c>
      <c r="G33" s="64">
        <f>H33+I33</f>
        <v>11300171</v>
      </c>
      <c r="H33" s="64">
        <f>1230800+160000+167587+220000</f>
        <v>1778387</v>
      </c>
      <c r="I33" s="64">
        <f>13944784-5000000+330000+194000+53000</f>
        <v>9521784</v>
      </c>
      <c r="J33" s="64">
        <f>I33</f>
        <v>9521784</v>
      </c>
    </row>
    <row r="34" spans="1:10" s="20" customFormat="1" ht="111" customHeight="1" x14ac:dyDescent="0.3">
      <c r="A34" s="8" t="s">
        <v>58</v>
      </c>
      <c r="B34" s="8" t="s">
        <v>59</v>
      </c>
      <c r="C34" s="9" t="s">
        <v>60</v>
      </c>
      <c r="D34" s="51" t="s">
        <v>123</v>
      </c>
      <c r="E34" s="5" t="s">
        <v>68</v>
      </c>
      <c r="F34" s="6" t="s">
        <v>135</v>
      </c>
      <c r="G34" s="64">
        <f>H34</f>
        <v>10648173.390000001</v>
      </c>
      <c r="H34" s="64">
        <f>13000000-942826.61-1300000-56000-53000</f>
        <v>10648173.390000001</v>
      </c>
      <c r="I34" s="64"/>
      <c r="J34" s="64"/>
    </row>
    <row r="35" spans="1:10" s="20" customFormat="1" ht="111" customHeight="1" x14ac:dyDescent="0.3">
      <c r="A35" s="8" t="s">
        <v>153</v>
      </c>
      <c r="B35" s="8" t="s">
        <v>154</v>
      </c>
      <c r="C35" s="9" t="s">
        <v>155</v>
      </c>
      <c r="D35" s="51" t="s">
        <v>156</v>
      </c>
      <c r="E35" s="5" t="s">
        <v>64</v>
      </c>
      <c r="F35" s="6" t="s">
        <v>139</v>
      </c>
      <c r="G35" s="64">
        <v>100000</v>
      </c>
      <c r="H35" s="64">
        <v>100000</v>
      </c>
      <c r="I35" s="64"/>
      <c r="J35" s="64"/>
    </row>
    <row r="36" spans="1:10" s="20" customFormat="1" ht="132.75" customHeight="1" x14ac:dyDescent="0.3">
      <c r="A36" s="8" t="s">
        <v>20</v>
      </c>
      <c r="B36" s="8" t="s">
        <v>21</v>
      </c>
      <c r="C36" s="9" t="s">
        <v>22</v>
      </c>
      <c r="D36" s="19" t="s">
        <v>23</v>
      </c>
      <c r="E36" s="5" t="s">
        <v>62</v>
      </c>
      <c r="F36" s="6" t="s">
        <v>132</v>
      </c>
      <c r="G36" s="64">
        <f>H36</f>
        <v>0</v>
      </c>
      <c r="H36" s="64">
        <f>1387272-1387272</f>
        <v>0</v>
      </c>
      <c r="I36" s="64"/>
      <c r="J36" s="64"/>
    </row>
    <row r="37" spans="1:10" s="20" customFormat="1" ht="132.75" customHeight="1" x14ac:dyDescent="0.3">
      <c r="A37" s="8" t="s">
        <v>142</v>
      </c>
      <c r="B37" s="8" t="s">
        <v>143</v>
      </c>
      <c r="C37" s="9" t="s">
        <v>173</v>
      </c>
      <c r="D37" s="60" t="s">
        <v>195</v>
      </c>
      <c r="E37" s="5" t="s">
        <v>64</v>
      </c>
      <c r="F37" s="6" t="s">
        <v>139</v>
      </c>
      <c r="G37" s="64">
        <f>H37+I37</f>
        <v>10296798</v>
      </c>
      <c r="H37" s="64"/>
      <c r="I37" s="64">
        <f>5000000+1343820-194000+2045333+1670091+431554</f>
        <v>10296798</v>
      </c>
      <c r="J37" s="64">
        <f>I37</f>
        <v>10296798</v>
      </c>
    </row>
    <row r="38" spans="1:10" s="39" customFormat="1" ht="84.75" customHeight="1" x14ac:dyDescent="0.35">
      <c r="A38" s="30"/>
      <c r="B38" s="31"/>
      <c r="C38" s="32"/>
      <c r="D38" s="33" t="s">
        <v>102</v>
      </c>
      <c r="E38" s="34" t="s">
        <v>13</v>
      </c>
      <c r="F38" s="35" t="s">
        <v>13</v>
      </c>
      <c r="G38" s="68">
        <f>G39</f>
        <v>623201</v>
      </c>
      <c r="H38" s="68">
        <f>H39</f>
        <v>623201</v>
      </c>
      <c r="I38" s="68">
        <f>I39</f>
        <v>0</v>
      </c>
      <c r="J38" s="68">
        <f>J39</f>
        <v>0</v>
      </c>
    </row>
    <row r="39" spans="1:10" s="20" customFormat="1" ht="147.75" customHeight="1" x14ac:dyDescent="0.3">
      <c r="A39" s="8" t="s">
        <v>129</v>
      </c>
      <c r="B39" s="8" t="s">
        <v>36</v>
      </c>
      <c r="C39" s="9" t="s">
        <v>66</v>
      </c>
      <c r="D39" s="19" t="s">
        <v>67</v>
      </c>
      <c r="E39" s="5" t="s">
        <v>68</v>
      </c>
      <c r="F39" s="6" t="s">
        <v>135</v>
      </c>
      <c r="G39" s="64">
        <f>H39</f>
        <v>623201</v>
      </c>
      <c r="H39" s="64">
        <f>850000-226799</f>
        <v>623201</v>
      </c>
      <c r="I39" s="64"/>
      <c r="J39" s="64"/>
    </row>
    <row r="40" spans="1:10" s="39" customFormat="1" ht="53.25" customHeight="1" x14ac:dyDescent="0.35">
      <c r="A40" s="40"/>
      <c r="B40" s="40"/>
      <c r="C40" s="37"/>
      <c r="D40" s="33" t="s">
        <v>103</v>
      </c>
      <c r="E40" s="34" t="s">
        <v>13</v>
      </c>
      <c r="F40" s="35" t="s">
        <v>13</v>
      </c>
      <c r="G40" s="68">
        <f>G42+G41</f>
        <v>1268144</v>
      </c>
      <c r="H40" s="68">
        <f>H41</f>
        <v>344013</v>
      </c>
      <c r="I40" s="68">
        <f>I42</f>
        <v>924131</v>
      </c>
      <c r="J40" s="68">
        <f>J42</f>
        <v>924131</v>
      </c>
    </row>
    <row r="41" spans="1:10" s="39" customFormat="1" ht="53.25" customHeight="1" x14ac:dyDescent="0.35">
      <c r="A41" s="8" t="s">
        <v>191</v>
      </c>
      <c r="B41" s="8" t="s">
        <v>192</v>
      </c>
      <c r="C41" s="9" t="s">
        <v>193</v>
      </c>
      <c r="D41" s="60" t="s">
        <v>69</v>
      </c>
      <c r="E41" s="10" t="s">
        <v>70</v>
      </c>
      <c r="F41" s="6" t="s">
        <v>71</v>
      </c>
      <c r="G41" s="68">
        <f>H41</f>
        <v>344013</v>
      </c>
      <c r="H41" s="68">
        <f>175000+65000+48113+55900</f>
        <v>344013</v>
      </c>
      <c r="I41" s="68"/>
      <c r="J41" s="68"/>
    </row>
    <row r="42" spans="1:10" s="20" customFormat="1" ht="183.75" customHeight="1" x14ac:dyDescent="0.3">
      <c r="A42" s="8" t="s">
        <v>171</v>
      </c>
      <c r="B42" s="8" t="s">
        <v>172</v>
      </c>
      <c r="C42" s="9" t="s">
        <v>173</v>
      </c>
      <c r="D42" s="60" t="s">
        <v>194</v>
      </c>
      <c r="E42" s="10" t="s">
        <v>70</v>
      </c>
      <c r="F42" s="6" t="s">
        <v>71</v>
      </c>
      <c r="G42" s="64">
        <f>H42+I42</f>
        <v>924131</v>
      </c>
      <c r="H42" s="64"/>
      <c r="I42" s="64">
        <f>900000-175000+199131</f>
        <v>924131</v>
      </c>
      <c r="J42" s="64">
        <f>I42</f>
        <v>924131</v>
      </c>
    </row>
    <row r="43" spans="1:10" s="39" customFormat="1" ht="58.5" customHeight="1" x14ac:dyDescent="0.35">
      <c r="A43" s="40"/>
      <c r="B43" s="40"/>
      <c r="C43" s="37"/>
      <c r="D43" s="33" t="s">
        <v>104</v>
      </c>
      <c r="E43" s="26"/>
      <c r="F43" s="35"/>
      <c r="G43" s="68">
        <f>G44</f>
        <v>400000</v>
      </c>
      <c r="H43" s="68">
        <f>H44</f>
        <v>400000</v>
      </c>
      <c r="I43" s="68"/>
      <c r="J43" s="68"/>
    </row>
    <row r="44" spans="1:10" s="20" customFormat="1" ht="110.25" customHeight="1" x14ac:dyDescent="0.3">
      <c r="A44" s="8" t="s">
        <v>125</v>
      </c>
      <c r="B44" s="8" t="s">
        <v>105</v>
      </c>
      <c r="C44" s="8" t="s">
        <v>34</v>
      </c>
      <c r="D44" s="19" t="s">
        <v>35</v>
      </c>
      <c r="E44" s="5" t="s">
        <v>106</v>
      </c>
      <c r="F44" s="6" t="s">
        <v>107</v>
      </c>
      <c r="G44" s="64">
        <v>400000</v>
      </c>
      <c r="H44" s="64">
        <v>400000</v>
      </c>
      <c r="I44" s="64"/>
      <c r="J44" s="64"/>
    </row>
    <row r="45" spans="1:10" s="24" customFormat="1" ht="75" x14ac:dyDescent="0.3">
      <c r="A45" s="42" t="s">
        <v>108</v>
      </c>
      <c r="B45" s="42" t="s">
        <v>26</v>
      </c>
      <c r="C45" s="42"/>
      <c r="D45" s="22" t="s">
        <v>72</v>
      </c>
      <c r="E45" s="18" t="s">
        <v>13</v>
      </c>
      <c r="F45" s="18" t="s">
        <v>13</v>
      </c>
      <c r="G45" s="67">
        <f>G46</f>
        <v>5665146.0999999996</v>
      </c>
      <c r="H45" s="67">
        <f>H46</f>
        <v>5665146.0999999996</v>
      </c>
      <c r="I45" s="67"/>
      <c r="J45" s="67"/>
    </row>
    <row r="46" spans="1:10" s="24" customFormat="1" ht="75" x14ac:dyDescent="0.3">
      <c r="A46" s="42" t="s">
        <v>110</v>
      </c>
      <c r="B46" s="42"/>
      <c r="C46" s="42"/>
      <c r="D46" s="22" t="s">
        <v>72</v>
      </c>
      <c r="E46" s="18" t="s">
        <v>13</v>
      </c>
      <c r="F46" s="18" t="s">
        <v>13</v>
      </c>
      <c r="G46" s="67">
        <f>G47+G49+G50+G52+G51+G53+G48+G60+G54+G55+G56+G57+G59</f>
        <v>5665146.0999999996</v>
      </c>
      <c r="H46" s="67">
        <f>H47+H49+H50+H52+H51+H53+H48+H60+H54+H55+H56+H57+H59</f>
        <v>5665146.0999999996</v>
      </c>
      <c r="I46" s="67"/>
      <c r="J46" s="67"/>
    </row>
    <row r="47" spans="1:10" s="20" customFormat="1" ht="93.75" x14ac:dyDescent="0.3">
      <c r="A47" s="8" t="s">
        <v>80</v>
      </c>
      <c r="B47" s="8" t="s">
        <v>81</v>
      </c>
      <c r="C47" s="12" t="s">
        <v>24</v>
      </c>
      <c r="D47" s="10" t="s">
        <v>82</v>
      </c>
      <c r="E47" s="5" t="s">
        <v>97</v>
      </c>
      <c r="F47" s="6" t="s">
        <v>182</v>
      </c>
      <c r="G47" s="64">
        <f>H47+I47</f>
        <v>836146.1</v>
      </c>
      <c r="H47" s="64">
        <f>250000+586146.1</f>
        <v>836146.1</v>
      </c>
      <c r="I47" s="64"/>
      <c r="J47" s="64"/>
    </row>
    <row r="48" spans="1:10" s="20" customFormat="1" ht="75" x14ac:dyDescent="0.3">
      <c r="A48" s="8" t="s">
        <v>83</v>
      </c>
      <c r="B48" s="8" t="s">
        <v>25</v>
      </c>
      <c r="C48" s="12" t="s">
        <v>24</v>
      </c>
      <c r="D48" s="19" t="s">
        <v>84</v>
      </c>
      <c r="E48" s="5" t="s">
        <v>130</v>
      </c>
      <c r="F48" s="6" t="s">
        <v>140</v>
      </c>
      <c r="G48" s="64">
        <v>700000</v>
      </c>
      <c r="H48" s="64">
        <v>700000</v>
      </c>
      <c r="I48" s="64"/>
      <c r="J48" s="64"/>
    </row>
    <row r="49" spans="1:10" s="20" customFormat="1" ht="93.75" x14ac:dyDescent="0.3">
      <c r="A49" s="8" t="s">
        <v>83</v>
      </c>
      <c r="B49" s="8" t="s">
        <v>25</v>
      </c>
      <c r="C49" s="12" t="s">
        <v>24</v>
      </c>
      <c r="D49" s="19" t="s">
        <v>84</v>
      </c>
      <c r="E49" s="5" t="s">
        <v>85</v>
      </c>
      <c r="F49" s="6" t="s">
        <v>136</v>
      </c>
      <c r="G49" s="64">
        <v>300000</v>
      </c>
      <c r="H49" s="64">
        <v>300000</v>
      </c>
      <c r="I49" s="67"/>
      <c r="J49" s="67"/>
    </row>
    <row r="50" spans="1:10" s="20" customFormat="1" ht="150" x14ac:dyDescent="0.3">
      <c r="A50" s="8" t="s">
        <v>27</v>
      </c>
      <c r="B50" s="8" t="s">
        <v>86</v>
      </c>
      <c r="C50" s="13">
        <v>1090</v>
      </c>
      <c r="D50" s="19" t="s">
        <v>28</v>
      </c>
      <c r="E50" s="5" t="s">
        <v>87</v>
      </c>
      <c r="F50" s="6" t="s">
        <v>185</v>
      </c>
      <c r="G50" s="64">
        <f>H50+I50</f>
        <v>2880422</v>
      </c>
      <c r="H50" s="64">
        <f>2506000+720000-300000-45578</f>
        <v>2880422</v>
      </c>
      <c r="I50" s="64"/>
      <c r="J50" s="64"/>
    </row>
    <row r="51" spans="1:10" s="20" customFormat="1" ht="147.75" customHeight="1" x14ac:dyDescent="0.3">
      <c r="A51" s="8" t="s">
        <v>88</v>
      </c>
      <c r="B51" s="8" t="s">
        <v>89</v>
      </c>
      <c r="C51" s="13">
        <v>1030</v>
      </c>
      <c r="D51" s="19" t="s">
        <v>90</v>
      </c>
      <c r="E51" s="5" t="s">
        <v>87</v>
      </c>
      <c r="F51" s="6" t="s">
        <v>137</v>
      </c>
      <c r="G51" s="64">
        <v>18000</v>
      </c>
      <c r="H51" s="64">
        <v>18000</v>
      </c>
      <c r="I51" s="64"/>
      <c r="J51" s="64"/>
    </row>
    <row r="52" spans="1:10" s="20" customFormat="1" ht="137.25" customHeight="1" x14ac:dyDescent="0.3">
      <c r="A52" s="8" t="s">
        <v>91</v>
      </c>
      <c r="B52" s="8" t="s">
        <v>92</v>
      </c>
      <c r="C52" s="13">
        <v>1070</v>
      </c>
      <c r="D52" s="19" t="s">
        <v>93</v>
      </c>
      <c r="E52" s="5" t="s">
        <v>87</v>
      </c>
      <c r="F52" s="6" t="s">
        <v>137</v>
      </c>
      <c r="G52" s="64">
        <v>130000</v>
      </c>
      <c r="H52" s="64">
        <v>130000</v>
      </c>
      <c r="I52" s="64"/>
      <c r="J52" s="64"/>
    </row>
    <row r="53" spans="1:10" s="20" customFormat="1" ht="141" customHeight="1" x14ac:dyDescent="0.3">
      <c r="A53" s="8" t="s">
        <v>94</v>
      </c>
      <c r="B53" s="8" t="s">
        <v>95</v>
      </c>
      <c r="C53" s="13">
        <v>1070</v>
      </c>
      <c r="D53" s="19" t="s">
        <v>96</v>
      </c>
      <c r="E53" s="5" t="s">
        <v>87</v>
      </c>
      <c r="F53" s="6" t="s">
        <v>137</v>
      </c>
      <c r="G53" s="64">
        <f>H53</f>
        <v>145578</v>
      </c>
      <c r="H53" s="64">
        <f>100000+45578</f>
        <v>145578</v>
      </c>
      <c r="I53" s="64"/>
      <c r="J53" s="64"/>
    </row>
    <row r="54" spans="1:10" s="20" customFormat="1" ht="93.75" x14ac:dyDescent="0.3">
      <c r="A54" s="8" t="s">
        <v>164</v>
      </c>
      <c r="B54" s="8" t="s">
        <v>165</v>
      </c>
      <c r="C54" s="13">
        <v>1030</v>
      </c>
      <c r="D54" s="19" t="s">
        <v>166</v>
      </c>
      <c r="E54" s="5" t="s">
        <v>168</v>
      </c>
      <c r="F54" s="6" t="s">
        <v>184</v>
      </c>
      <c r="G54" s="64">
        <v>80000</v>
      </c>
      <c r="H54" s="64">
        <v>80000</v>
      </c>
      <c r="I54" s="64"/>
      <c r="J54" s="64"/>
    </row>
    <row r="55" spans="1:10" s="20" customFormat="1" ht="93.75" x14ac:dyDescent="0.3">
      <c r="A55" s="8" t="s">
        <v>164</v>
      </c>
      <c r="B55" s="8" t="s">
        <v>165</v>
      </c>
      <c r="C55" s="13">
        <v>1030</v>
      </c>
      <c r="D55" s="19" t="s">
        <v>166</v>
      </c>
      <c r="E55" s="5" t="s">
        <v>169</v>
      </c>
      <c r="F55" s="6" t="s">
        <v>188</v>
      </c>
      <c r="G55" s="64">
        <v>60000</v>
      </c>
      <c r="H55" s="64">
        <v>60000</v>
      </c>
      <c r="I55" s="64"/>
      <c r="J55" s="64"/>
    </row>
    <row r="56" spans="1:10" s="20" customFormat="1" ht="93.75" x14ac:dyDescent="0.3">
      <c r="A56" s="8" t="s">
        <v>164</v>
      </c>
      <c r="B56" s="8" t="s">
        <v>165</v>
      </c>
      <c r="C56" s="13">
        <v>1030</v>
      </c>
      <c r="D56" s="19" t="s">
        <v>166</v>
      </c>
      <c r="E56" s="5" t="s">
        <v>170</v>
      </c>
      <c r="F56" s="6" t="s">
        <v>183</v>
      </c>
      <c r="G56" s="64">
        <v>60000</v>
      </c>
      <c r="H56" s="64">
        <v>60000</v>
      </c>
      <c r="I56" s="64"/>
      <c r="J56" s="64"/>
    </row>
    <row r="57" spans="1:10" s="20" customFormat="1" ht="93.75" x14ac:dyDescent="0.3">
      <c r="A57" s="8" t="s">
        <v>27</v>
      </c>
      <c r="B57" s="8" t="s">
        <v>86</v>
      </c>
      <c r="C57" s="13">
        <v>1090</v>
      </c>
      <c r="D57" s="19" t="s">
        <v>28</v>
      </c>
      <c r="E57" s="5" t="s">
        <v>167</v>
      </c>
      <c r="F57" s="6" t="s">
        <v>186</v>
      </c>
      <c r="G57" s="64">
        <f>H57</f>
        <v>190000</v>
      </c>
      <c r="H57" s="64">
        <f>150000+40000</f>
        <v>190000</v>
      </c>
      <c r="I57" s="64"/>
      <c r="J57" s="64"/>
    </row>
    <row r="58" spans="1:10" s="20" customFormat="1" ht="131.25" x14ac:dyDescent="0.3">
      <c r="A58" s="8" t="s">
        <v>27</v>
      </c>
      <c r="B58" s="8" t="s">
        <v>86</v>
      </c>
      <c r="C58" s="13">
        <v>1089</v>
      </c>
      <c r="D58" s="59" t="s">
        <v>28</v>
      </c>
      <c r="E58" s="5" t="s">
        <v>202</v>
      </c>
      <c r="F58" s="6" t="s">
        <v>204</v>
      </c>
      <c r="G58" s="64">
        <f>H58</f>
        <v>49000</v>
      </c>
      <c r="H58" s="64">
        <v>49000</v>
      </c>
      <c r="I58" s="64"/>
      <c r="J58" s="64"/>
    </row>
    <row r="59" spans="1:10" s="20" customFormat="1" ht="168.75" x14ac:dyDescent="0.3">
      <c r="A59" s="8" t="s">
        <v>157</v>
      </c>
      <c r="B59" s="8" t="s">
        <v>158</v>
      </c>
      <c r="C59" s="13">
        <v>610</v>
      </c>
      <c r="D59" s="5" t="s">
        <v>159</v>
      </c>
      <c r="E59" s="58" t="s">
        <v>160</v>
      </c>
      <c r="F59" s="6" t="s">
        <v>190</v>
      </c>
      <c r="G59" s="64">
        <v>20000</v>
      </c>
      <c r="H59" s="64">
        <v>20000</v>
      </c>
      <c r="I59" s="64"/>
      <c r="J59" s="64"/>
    </row>
    <row r="60" spans="1:10" s="39" customFormat="1" ht="39" x14ac:dyDescent="0.35">
      <c r="A60" s="44"/>
      <c r="B60" s="45"/>
      <c r="C60" s="44"/>
      <c r="D60" s="33" t="s">
        <v>109</v>
      </c>
      <c r="E60" s="26" t="s">
        <v>13</v>
      </c>
      <c r="F60" s="26" t="s">
        <v>13</v>
      </c>
      <c r="G60" s="68">
        <f>G61</f>
        <v>245000</v>
      </c>
      <c r="H60" s="68">
        <f>H61</f>
        <v>245000</v>
      </c>
      <c r="I60" s="68"/>
      <c r="J60" s="68"/>
    </row>
    <row r="61" spans="1:10" s="20" customFormat="1" ht="88.5" customHeight="1" x14ac:dyDescent="0.3">
      <c r="A61" s="8" t="s">
        <v>126</v>
      </c>
      <c r="B61" s="8" t="s">
        <v>31</v>
      </c>
      <c r="C61" s="9" t="s">
        <v>22</v>
      </c>
      <c r="D61" s="19" t="s">
        <v>53</v>
      </c>
      <c r="E61" s="5" t="s">
        <v>54</v>
      </c>
      <c r="F61" s="6" t="s">
        <v>73</v>
      </c>
      <c r="G61" s="64">
        <v>245000</v>
      </c>
      <c r="H61" s="64">
        <v>245000</v>
      </c>
      <c r="I61" s="64"/>
      <c r="J61" s="64"/>
    </row>
    <row r="62" spans="1:10" s="20" customFormat="1" ht="61.5" customHeight="1" x14ac:dyDescent="0.3">
      <c r="A62" s="47">
        <v>3700000</v>
      </c>
      <c r="B62" s="47" t="s">
        <v>37</v>
      </c>
      <c r="C62" s="47"/>
      <c r="D62" s="22" t="s">
        <v>111</v>
      </c>
      <c r="E62" s="10" t="s">
        <v>13</v>
      </c>
      <c r="F62" s="10" t="s">
        <v>13</v>
      </c>
      <c r="G62" s="67">
        <f>G63</f>
        <v>30319432.75</v>
      </c>
      <c r="H62" s="67">
        <f>H63</f>
        <v>4919000</v>
      </c>
      <c r="I62" s="67">
        <f>I63</f>
        <v>25400432.75</v>
      </c>
      <c r="J62" s="67">
        <f>J63</f>
        <v>25400432.75</v>
      </c>
    </row>
    <row r="63" spans="1:10" s="20" customFormat="1" ht="72.75" customHeight="1" x14ac:dyDescent="0.3">
      <c r="A63" s="47">
        <v>3710000</v>
      </c>
      <c r="B63" s="47"/>
      <c r="C63" s="47"/>
      <c r="D63" s="22" t="s">
        <v>111</v>
      </c>
      <c r="E63" s="10" t="s">
        <v>13</v>
      </c>
      <c r="F63" s="10" t="s">
        <v>13</v>
      </c>
      <c r="G63" s="67">
        <f>G64+G65+G67+G68+G66</f>
        <v>30319432.75</v>
      </c>
      <c r="H63" s="67">
        <f>H64+H65+H67+H68</f>
        <v>4919000</v>
      </c>
      <c r="I63" s="67">
        <f>I64+I65+I67+I66</f>
        <v>25400432.75</v>
      </c>
      <c r="J63" s="67">
        <f>J64+J65+J67+J66</f>
        <v>25400432.75</v>
      </c>
    </row>
    <row r="64" spans="1:10" s="20" customFormat="1" ht="131.25" hidden="1" x14ac:dyDescent="0.3">
      <c r="A64" s="13">
        <v>3719800</v>
      </c>
      <c r="B64" s="13">
        <v>9800</v>
      </c>
      <c r="C64" s="8" t="s">
        <v>14</v>
      </c>
      <c r="D64" s="19" t="s">
        <v>38</v>
      </c>
      <c r="E64" s="5" t="s">
        <v>115</v>
      </c>
      <c r="F64" s="6" t="s">
        <v>45</v>
      </c>
      <c r="G64" s="69"/>
      <c r="H64" s="69"/>
      <c r="I64" s="69"/>
      <c r="J64" s="69"/>
    </row>
    <row r="65" spans="1:10" s="20" customFormat="1" ht="93.75" x14ac:dyDescent="0.3">
      <c r="A65" s="8" t="s">
        <v>112</v>
      </c>
      <c r="B65" s="8" t="s">
        <v>113</v>
      </c>
      <c r="C65" s="8" t="s">
        <v>14</v>
      </c>
      <c r="D65" s="19" t="s">
        <v>114</v>
      </c>
      <c r="E65" s="5" t="s">
        <v>116</v>
      </c>
      <c r="F65" s="6" t="s">
        <v>138</v>
      </c>
      <c r="G65" s="69">
        <v>504000</v>
      </c>
      <c r="H65" s="69">
        <v>504000</v>
      </c>
      <c r="I65" s="69"/>
      <c r="J65" s="69"/>
    </row>
    <row r="66" spans="1:10" s="20" customFormat="1" ht="168.75" x14ac:dyDescent="0.3">
      <c r="A66" s="8" t="s">
        <v>112</v>
      </c>
      <c r="B66" s="8" t="s">
        <v>113</v>
      </c>
      <c r="C66" s="8" t="s">
        <v>14</v>
      </c>
      <c r="D66" s="19" t="s">
        <v>114</v>
      </c>
      <c r="E66" s="5" t="s">
        <v>56</v>
      </c>
      <c r="F66" s="6" t="s">
        <v>209</v>
      </c>
      <c r="G66" s="69">
        <v>1050000</v>
      </c>
      <c r="H66" s="69"/>
      <c r="I66" s="69">
        <v>1050000</v>
      </c>
      <c r="J66" s="69">
        <v>1050000</v>
      </c>
    </row>
    <row r="67" spans="1:10" s="20" customFormat="1" ht="56.25" x14ac:dyDescent="0.3">
      <c r="A67" s="8" t="s">
        <v>117</v>
      </c>
      <c r="B67" s="8" t="s">
        <v>118</v>
      </c>
      <c r="C67" s="8" t="s">
        <v>14</v>
      </c>
      <c r="D67" s="19" t="s">
        <v>119</v>
      </c>
      <c r="E67" s="5" t="s">
        <v>120</v>
      </c>
      <c r="F67" s="6" t="s">
        <v>141</v>
      </c>
      <c r="G67" s="69">
        <f>H67+I67</f>
        <v>24350432.75</v>
      </c>
      <c r="H67" s="69"/>
      <c r="I67" s="69">
        <v>24350432.75</v>
      </c>
      <c r="J67" s="69">
        <v>24350432.75</v>
      </c>
    </row>
    <row r="68" spans="1:10" s="20" customFormat="1" ht="144.75" customHeight="1" x14ac:dyDescent="0.3">
      <c r="A68" s="8" t="s">
        <v>161</v>
      </c>
      <c r="B68" s="8" t="s">
        <v>162</v>
      </c>
      <c r="C68" s="8" t="s">
        <v>14</v>
      </c>
      <c r="D68" s="52" t="s">
        <v>38</v>
      </c>
      <c r="E68" s="5" t="s">
        <v>163</v>
      </c>
      <c r="F68" s="6" t="s">
        <v>189</v>
      </c>
      <c r="G68" s="69">
        <v>4415000</v>
      </c>
      <c r="H68" s="69">
        <v>4415000</v>
      </c>
      <c r="I68" s="69"/>
      <c r="J68" s="69"/>
    </row>
    <row r="69" spans="1:10" s="41" customFormat="1" ht="18.75" x14ac:dyDescent="0.3">
      <c r="A69" s="43" t="s">
        <v>39</v>
      </c>
      <c r="B69" s="43" t="s">
        <v>39</v>
      </c>
      <c r="C69" s="49" t="s">
        <v>39</v>
      </c>
      <c r="D69" s="48" t="s">
        <v>40</v>
      </c>
      <c r="E69" s="43" t="s">
        <v>39</v>
      </c>
      <c r="F69" s="43" t="s">
        <v>39</v>
      </c>
      <c r="G69" s="70">
        <f>G62+G45+G31+G16+G12</f>
        <v>116943810.24000001</v>
      </c>
      <c r="H69" s="70">
        <f>H62+H45+H31+H16+H12</f>
        <v>67420664.49000001</v>
      </c>
      <c r="I69" s="70">
        <f>I62+I45+I31+I16+I12</f>
        <v>49523145.75</v>
      </c>
      <c r="J69" s="70">
        <f>J62+J45+J31+J16+J12</f>
        <v>49523145.75</v>
      </c>
    </row>
    <row r="70" spans="1:10" s="20" customFormat="1" ht="18.75" x14ac:dyDescent="0.3">
      <c r="G70" s="71"/>
      <c r="H70" s="71"/>
      <c r="I70" s="71"/>
      <c r="J70" s="71"/>
    </row>
    <row r="71" spans="1:10" s="20" customFormat="1" ht="18.75" x14ac:dyDescent="0.3">
      <c r="G71" s="71"/>
      <c r="H71" s="71"/>
      <c r="I71" s="71"/>
      <c r="J71" s="71"/>
    </row>
    <row r="72" spans="1:10" s="41" customFormat="1" ht="18.75" x14ac:dyDescent="0.3">
      <c r="D72" s="78" t="s">
        <v>210</v>
      </c>
      <c r="E72" s="79"/>
      <c r="F72" s="79"/>
      <c r="G72" s="78" t="s">
        <v>211</v>
      </c>
      <c r="H72"/>
      <c r="I72" s="72"/>
      <c r="J72" s="72"/>
    </row>
    <row r="73" spans="1:10" s="20" customFormat="1" ht="18.75" x14ac:dyDescent="0.3">
      <c r="G73" s="71"/>
      <c r="H73" s="71"/>
      <c r="I73" s="71"/>
      <c r="J73" s="71"/>
    </row>
    <row r="74" spans="1:10" s="20" customFormat="1" ht="18.75" x14ac:dyDescent="0.3">
      <c r="G74" s="71"/>
      <c r="H74" s="71"/>
      <c r="I74" s="71"/>
      <c r="J74" s="71"/>
    </row>
    <row r="75" spans="1:10" s="20" customFormat="1" ht="18.75" x14ac:dyDescent="0.3">
      <c r="G75" s="71"/>
      <c r="H75" s="71"/>
      <c r="I75" s="71"/>
      <c r="J75" s="71"/>
    </row>
    <row r="76" spans="1:10" s="20" customFormat="1" ht="18.75" x14ac:dyDescent="0.3">
      <c r="G76" s="71"/>
      <c r="H76" s="71"/>
      <c r="I76" s="71"/>
      <c r="J76" s="71"/>
    </row>
    <row r="77" spans="1:10" s="20" customFormat="1" ht="18.75" x14ac:dyDescent="0.3">
      <c r="G77" s="71"/>
      <c r="H77" s="71"/>
      <c r="I77" s="71"/>
      <c r="J77" s="71"/>
    </row>
    <row r="78" spans="1:10" s="20" customFormat="1" ht="18.75" x14ac:dyDescent="0.3">
      <c r="G78" s="71"/>
      <c r="H78" s="71"/>
      <c r="I78" s="71"/>
      <c r="J78" s="71"/>
    </row>
    <row r="79" spans="1:10" s="20" customFormat="1" ht="18.75" x14ac:dyDescent="0.3">
      <c r="G79" s="71"/>
      <c r="H79" s="71"/>
      <c r="I79" s="71"/>
      <c r="J79" s="71"/>
    </row>
    <row r="80" spans="1:10" s="20" customFormat="1" ht="18.75" x14ac:dyDescent="0.3">
      <c r="G80" s="71"/>
      <c r="H80" s="71"/>
      <c r="I80" s="71"/>
      <c r="J80" s="71"/>
    </row>
    <row r="81" spans="7:10" s="20" customFormat="1" ht="18.75" x14ac:dyDescent="0.3">
      <c r="G81" s="71"/>
      <c r="H81" s="71"/>
      <c r="I81" s="71"/>
      <c r="J81" s="71"/>
    </row>
    <row r="82" spans="7:10" s="20" customFormat="1" ht="18.75" x14ac:dyDescent="0.3">
      <c r="G82" s="71"/>
      <c r="H82" s="71"/>
      <c r="I82" s="71"/>
      <c r="J82" s="71"/>
    </row>
    <row r="83" spans="7:10" s="20" customFormat="1" ht="18.75" x14ac:dyDescent="0.3">
      <c r="G83" s="71"/>
      <c r="H83" s="71"/>
      <c r="I83" s="71"/>
      <c r="J83" s="71"/>
    </row>
    <row r="84" spans="7:10" s="20" customFormat="1" ht="18.75" x14ac:dyDescent="0.3">
      <c r="G84" s="71"/>
      <c r="H84" s="71"/>
      <c r="I84" s="71"/>
      <c r="J84" s="71"/>
    </row>
    <row r="85" spans="7:10" s="20" customFormat="1" ht="18.75" x14ac:dyDescent="0.3">
      <c r="G85" s="71"/>
      <c r="H85" s="71"/>
      <c r="I85" s="71"/>
      <c r="J85" s="71"/>
    </row>
    <row r="86" spans="7:10" s="20" customFormat="1" ht="18.75" x14ac:dyDescent="0.3">
      <c r="G86" s="71"/>
      <c r="H86" s="71"/>
      <c r="I86" s="71"/>
      <c r="J86" s="71"/>
    </row>
    <row r="87" spans="7:10" s="20" customFormat="1" ht="18.75" x14ac:dyDescent="0.3">
      <c r="G87" s="71"/>
      <c r="H87" s="71"/>
      <c r="I87" s="71"/>
      <c r="J87" s="71"/>
    </row>
    <row r="88" spans="7:10" s="20" customFormat="1" ht="18.75" x14ac:dyDescent="0.3">
      <c r="G88" s="71"/>
      <c r="H88" s="71"/>
      <c r="I88" s="71"/>
      <c r="J88" s="71"/>
    </row>
    <row r="89" spans="7:10" s="20" customFormat="1" ht="18.75" x14ac:dyDescent="0.3">
      <c r="G89" s="71"/>
      <c r="H89" s="71"/>
      <c r="I89" s="71"/>
      <c r="J89" s="71"/>
    </row>
    <row r="90" spans="7:10" s="20" customFormat="1" ht="18.75" x14ac:dyDescent="0.3">
      <c r="G90" s="71"/>
      <c r="H90" s="71"/>
      <c r="I90" s="71"/>
      <c r="J90" s="71"/>
    </row>
    <row r="91" spans="7:10" s="20" customFormat="1" ht="18.75" x14ac:dyDescent="0.3">
      <c r="G91" s="71"/>
      <c r="H91" s="71"/>
      <c r="I91" s="71"/>
      <c r="J91" s="71"/>
    </row>
    <row r="92" spans="7:10" s="20" customFormat="1" ht="18.75" x14ac:dyDescent="0.3">
      <c r="G92" s="71"/>
      <c r="H92" s="71"/>
      <c r="I92" s="71"/>
      <c r="J92" s="71"/>
    </row>
    <row r="93" spans="7:10" s="20" customFormat="1" ht="18.75" x14ac:dyDescent="0.3">
      <c r="G93" s="71"/>
      <c r="H93" s="71"/>
      <c r="I93" s="71"/>
      <c r="J93" s="71"/>
    </row>
    <row r="94" spans="7:10" s="20" customFormat="1" ht="18.75" x14ac:dyDescent="0.3">
      <c r="G94" s="71"/>
      <c r="H94" s="71"/>
      <c r="I94" s="71"/>
      <c r="J94" s="71"/>
    </row>
  </sheetData>
  <mergeCells count="10">
    <mergeCell ref="B7:J7"/>
    <mergeCell ref="F9:F10"/>
    <mergeCell ref="G9:G10"/>
    <mergeCell ref="E9:E10"/>
    <mergeCell ref="I9:J9"/>
    <mergeCell ref="A9:A10"/>
    <mergeCell ref="B9:B10"/>
    <mergeCell ref="C9:C10"/>
    <mergeCell ref="D9:D10"/>
    <mergeCell ref="H9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2020-09-17T13:09:30Z</cp:lastPrinted>
  <dcterms:created xsi:type="dcterms:W3CDTF">2019-12-02T13:57:49Z</dcterms:created>
  <dcterms:modified xsi:type="dcterms:W3CDTF">2020-12-24T06:56:32Z</dcterms:modified>
</cp:coreProperties>
</file>