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Лист1!$A$1:$AS$44</definedName>
  </definedNames>
  <calcPr calcId="144525"/>
</workbook>
</file>

<file path=xl/calcChain.xml><?xml version="1.0" encoding="utf-8"?>
<calcChain xmlns="http://schemas.openxmlformats.org/spreadsheetml/2006/main">
  <c r="AC38" i="1" l="1"/>
  <c r="AC40" i="1"/>
  <c r="AC39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Q28" i="1"/>
  <c r="AS39" i="1" l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Q33" i="1"/>
  <c r="AQ29" i="1"/>
  <c r="AQ26" i="1"/>
  <c r="AQ23" i="1"/>
  <c r="AQ21" i="1"/>
  <c r="AQ19" i="1"/>
  <c r="AQ18" i="1"/>
  <c r="AQ17" i="1"/>
  <c r="AH40" i="1"/>
  <c r="AO39" i="1"/>
  <c r="F40" i="1"/>
  <c r="D40" i="1"/>
  <c r="AR38" i="1" l="1"/>
  <c r="AQ22" i="1" l="1"/>
  <c r="AN36" i="1" l="1"/>
  <c r="AB30" i="1"/>
  <c r="E35" i="1"/>
  <c r="E29" i="1"/>
  <c r="K40" i="1" l="1"/>
  <c r="H38" i="1"/>
  <c r="AF19" i="1"/>
  <c r="AG19" i="1"/>
  <c r="AG40" i="1" s="1"/>
  <c r="Z40" i="1"/>
  <c r="V35" i="1"/>
  <c r="V40" i="1" s="1"/>
  <c r="V34" i="1"/>
  <c r="E34" i="1"/>
  <c r="AB26" i="1"/>
  <c r="AN40" i="1"/>
  <c r="W40" i="1"/>
  <c r="AL26" i="1"/>
  <c r="AK26" i="1" s="1"/>
  <c r="E17" i="1"/>
  <c r="E40" i="1" s="1"/>
  <c r="AB17" i="1"/>
  <c r="AB40" i="1" s="1"/>
  <c r="AA40" i="1" s="1"/>
  <c r="AO40" i="1"/>
  <c r="AP40" i="1"/>
  <c r="AQ38" i="1"/>
  <c r="AQ40" i="1" s="1"/>
  <c r="AS40" i="1" s="1"/>
  <c r="AK24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5" i="1"/>
  <c r="AK23" i="1"/>
  <c r="AK22" i="1"/>
  <c r="AK21" i="1"/>
  <c r="AK20" i="1"/>
  <c r="AK19" i="1"/>
  <c r="AK18" i="1"/>
  <c r="AK17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1" i="1"/>
  <c r="AB11" i="1"/>
  <c r="U40" i="1"/>
  <c r="AR40" i="1"/>
  <c r="AM40" i="1"/>
  <c r="AL40" i="1"/>
  <c r="AE17" i="1"/>
  <c r="O38" i="1"/>
  <c r="O36" i="1"/>
  <c r="O35" i="1"/>
  <c r="O34" i="1"/>
  <c r="O40" i="1" s="1"/>
  <c r="Q40" i="1"/>
  <c r="P40" i="1"/>
  <c r="G40" i="1"/>
  <c r="AJ40" i="1"/>
  <c r="AF40" i="1"/>
  <c r="AD40" i="1"/>
  <c r="AK40" i="1" l="1"/>
  <c r="H40" i="1"/>
  <c r="U46" i="1" s="1"/>
  <c r="AE19" i="1"/>
  <c r="AE40" i="1"/>
  <c r="AA17" i="1"/>
  <c r="AO43" i="1" l="1"/>
</calcChain>
</file>

<file path=xl/sharedStrings.xml><?xml version="1.0" encoding="utf-8"?>
<sst xmlns="http://schemas.openxmlformats.org/spreadsheetml/2006/main" count="104" uniqueCount="87">
  <si>
    <t>Додаток 5</t>
  </si>
  <si>
    <t>Міжбюджетні трансферти на 2020 рік</t>
  </si>
  <si>
    <t>(код бюджету)</t>
  </si>
  <si>
    <t>(грн)</t>
  </si>
  <si>
    <t>Код бюджету</t>
  </si>
  <si>
    <t>Найменування бюджету - одержувача/надавача міжбюджетного трансфертів</t>
  </si>
  <si>
    <t>Трансферти з інших місцевих бюджетів</t>
  </si>
  <si>
    <t>Трансферти іншим  бюджетам</t>
  </si>
  <si>
    <t>субвенції</t>
  </si>
  <si>
    <t>усього</t>
  </si>
  <si>
    <t>дотація на:</t>
  </si>
  <si>
    <t>загального фонду на:</t>
  </si>
  <si>
    <t>найменування трансферту</t>
  </si>
  <si>
    <t>на утримання об'єктів спільного користування чи ліквідацію негативних наслідків діяльності об'єктів спільного користування</t>
  </si>
  <si>
    <t xml:space="preserve">інші субвенції з місцевого бюджету </t>
  </si>
  <si>
    <t>з них:</t>
  </si>
  <si>
    <t>реверсна дотація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</si>
  <si>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</si>
  <si>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</si>
  <si>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</t>
  </si>
  <si>
    <t>на співфінансування заходів Програми «Питна вода Київщини на 2017 – 2020 роки»</t>
  </si>
  <si>
    <t>на підтримку осіб з особливими освітніми потребами у закладах дошкільної освіти</t>
  </si>
  <si>
    <r>
      <t>видатки споживання</t>
    </r>
    <r>
      <rPr>
        <vertAlign val="superscript"/>
        <sz val="10"/>
        <rFont val="Times New Roman Cyr"/>
        <family val="1"/>
        <charset val="204"/>
      </rPr>
      <t xml:space="preserve"> </t>
    </r>
  </si>
  <si>
    <t>видатки розвитку</t>
  </si>
  <si>
    <t>код Класицікації доходів бюджету</t>
  </si>
  <si>
    <t>код Типової програмної класифікації видатків та кредитування місцевого бюджету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</si>
  <si>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</si>
  <si>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</si>
  <si>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</si>
  <si>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</si>
  <si>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</si>
  <si>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</si>
  <si>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</si>
  <si>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</si>
  <si>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</si>
  <si>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</si>
  <si>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</si>
  <si>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</si>
  <si>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</si>
  <si>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</si>
  <si>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</si>
  <si>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</si>
  <si>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</si>
  <si>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</si>
  <si>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</si>
  <si>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</si>
  <si>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</si>
  <si>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</si>
  <si>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УСЬОГО</t>
  </si>
  <si>
    <t>на здійснення переданих видатків у сфері охорони здоровя</t>
  </si>
  <si>
    <t xml:space="preserve">Субвенція з місцевого бюджету на здійснення переданих видатків у сфері охорони здоров`я за рахунок коштів медичної субвенції,
</t>
  </si>
  <si>
    <t>загальний фонд</t>
  </si>
  <si>
    <t>інші субвенції з місцевого бюджету</t>
  </si>
  <si>
    <t>інші субвенції з місцевого бюджету (дошкільні навчальні заклади )</t>
  </si>
  <si>
    <t>інші субвенції з місцевого бюджету (заклади культури)</t>
  </si>
  <si>
    <t>з них :</t>
  </si>
  <si>
    <t>спеціальний фонд</t>
  </si>
  <si>
    <t xml:space="preserve">Субвенціяна утримання об'єктів спільного користування чи ліквідацію негативних наслідків діяльності об'єктів спільного користування </t>
  </si>
  <si>
    <t>ГОЛОВА РАДИ</t>
  </si>
  <si>
    <t>С.ГРИШКО</t>
  </si>
  <si>
    <t>1036502000</t>
  </si>
  <si>
    <t>10100000000</t>
  </si>
  <si>
    <t>10504000000</t>
  </si>
  <si>
    <t>10501000000</t>
  </si>
  <si>
    <t>10306200000</t>
  </si>
  <si>
    <t>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</si>
  <si>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</si>
  <si>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 інші субвенції</t>
  </si>
  <si>
    <t>інша субвенція</t>
  </si>
  <si>
    <t>Державний бюджет</t>
  </si>
  <si>
    <t>субвенція з місцевого бюджету державному бюджету на соціально-економічний розвиток</t>
  </si>
  <si>
    <t>Субвенція з місцевого бюджету на здійснення підтримки окремих закладів та заходів у системі охорони здоров`я</t>
  </si>
  <si>
    <t>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</si>
  <si>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Закупівля засобів навчання та обладнання (крім комп'ютерів) для учнів початкових класів, що навчаються за новими методиками  відповідно до Концепції реалізації державної політики у сфері реформування загальної середньої освіти "Нова українстка школа"</t>
  </si>
  <si>
    <t>Закупівля сучасних меблів для початкових класів нової української школи</t>
  </si>
  <si>
    <t>Закупівля комп'ютерного обладнання для початкових класів</t>
  </si>
  <si>
    <t>підтримку окремих закладів охорони здоров’я,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</t>
  </si>
  <si>
    <t>лікування хворих на цукровий діабет інсуліном та нецукровий діабет десмопресином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</si>
  <si>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</si>
  <si>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залишку коштів медичної субвенції, що утворився на початок бюджетного періоду (у частині цільових видатків на лікування хворих на цукровий та нецукровий діабет)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</si>
  <si>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</si>
  <si>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</si>
  <si>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</si>
  <si>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</si>
  <si>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</si>
  <si>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</si>
  <si>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 xml:space="preserve">до рішення Броварської районної ради від 13.08.2020 № 1027-75 позач.-VII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</si>
</sst>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sz val="14"/>
      <name val="Times New Roman"/>
      <family val="1"/>
      <charset val="204"/>
    </font>
    <font>
      <sz val="10"/>
      <name val="Times New Roman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sz val="10"/>
      <color indexed="8"/>
      <name val="Times New Roman Cyr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1" fillId="0" borderId="0"/>
    <xf numFmtId="0" fontId="2" fillId="0" borderId="0"/>
    <xf numFmtId="0" fontId="5" fillId="0" borderId="0"/>
  </cellStyleXfs>
  <cellXfs count="145">
    <xf numFmtId="0" fontId="0" fillId="0" borderId="0" xfId="0"/>
    <xf numFmtId="0" fontId="1" fillId="2" borderId="0" xfId="0" applyFont="1" applyFill="1"/>
    <xf numFmtId="0" fontId="3" fillId="2" borderId="0" xfId="2" applyFont="1" applyFill="1" applyBorder="1" applyAlignment="1"/>
    <xf numFmtId="0" fontId="3" fillId="2" borderId="0" xfId="2" applyFont="1" applyFill="1" applyAlignment="1">
      <alignment vertical="center" wrapText="1"/>
    </xf>
    <xf numFmtId="0" fontId="3" fillId="2" borderId="0" xfId="2" applyFont="1" applyFill="1" applyBorder="1" applyAlignment="1">
      <alignment horizontal="right"/>
    </xf>
    <xf numFmtId="0" fontId="3" fillId="2" borderId="0" xfId="0" applyFont="1" applyFill="1" applyAlignment="1">
      <alignment vertical="center" wrapText="1"/>
    </xf>
    <xf numFmtId="0" fontId="6" fillId="2" borderId="1" xfId="3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7" fillId="2" borderId="0" xfId="3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4" fontId="14" fillId="0" borderId="5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15" fillId="0" borderId="0" xfId="0" applyFont="1"/>
    <xf numFmtId="49" fontId="7" fillId="2" borderId="7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4" fontId="6" fillId="2" borderId="14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4" fontId="6" fillId="2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0" fillId="0" borderId="5" xfId="0" applyBorder="1"/>
    <xf numFmtId="4" fontId="15" fillId="0" borderId="0" xfId="0" applyNumberFormat="1" applyFont="1"/>
    <xf numFmtId="4" fontId="0" fillId="0" borderId="0" xfId="0" applyNumberFormat="1"/>
    <xf numFmtId="4" fontId="6" fillId="2" borderId="26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6" fillId="2" borderId="27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/>
    <xf numFmtId="0" fontId="3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6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/>
    </xf>
    <xf numFmtId="4" fontId="12" fillId="0" borderId="6" xfId="0" applyNumberFormat="1" applyFont="1" applyFill="1" applyBorder="1" applyAlignment="1" applyProtection="1">
      <alignment horizontal="left" vertical="center"/>
    </xf>
    <xf numFmtId="4" fontId="1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</cellXfs>
  <cellStyles count="4">
    <cellStyle name="Звичайний 6" xfId="1"/>
    <cellStyle name="Обычный" xfId="0" builtinId="0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view="pageBreakPreview" zoomScale="60" workbookViewId="0">
      <pane xSplit="2" topLeftCell="AH1" activePane="topRight" state="frozen"/>
      <selection activeCell="A16" sqref="A16"/>
      <selection pane="topRight" activeCell="AN2" sqref="AN2:AS4"/>
    </sheetView>
  </sheetViews>
  <sheetFormatPr defaultRowHeight="12.75" x14ac:dyDescent="0.2"/>
  <cols>
    <col min="1" max="1" width="14.7109375" customWidth="1"/>
    <col min="2" max="2" width="36" customWidth="1"/>
    <col min="3" max="4" width="18.140625" customWidth="1"/>
    <col min="5" max="21" width="15" customWidth="1"/>
    <col min="22" max="28" width="15.28515625" customWidth="1"/>
    <col min="29" max="29" width="15" customWidth="1"/>
    <col min="30" max="30" width="14.5703125" customWidth="1"/>
    <col min="31" max="31" width="11.28515625" bestFit="1" customWidth="1"/>
    <col min="32" max="32" width="10.28515625" customWidth="1"/>
    <col min="33" max="33" width="11.5703125" customWidth="1"/>
    <col min="34" max="34" width="13.42578125" customWidth="1"/>
    <col min="35" max="35" width="13.140625" customWidth="1"/>
    <col min="36" max="36" width="14.7109375" bestFit="1" customWidth="1"/>
    <col min="37" max="39" width="14.7109375" customWidth="1"/>
    <col min="40" max="40" width="13.28515625" customWidth="1"/>
    <col min="41" max="41" width="15.28515625" customWidth="1"/>
    <col min="42" max="42" width="11.42578125" customWidth="1"/>
    <col min="43" max="43" width="13.140625" customWidth="1"/>
    <col min="44" max="44" width="11.7109375" customWidth="1"/>
    <col min="45" max="45" width="14.7109375" bestFit="1" customWidth="1"/>
  </cols>
  <sheetData>
    <row r="1" spans="1:45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2"/>
      <c r="AD1" s="32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 t="s">
        <v>0</v>
      </c>
      <c r="AR1" s="4"/>
      <c r="AS1" s="4"/>
    </row>
    <row r="2" spans="1:45" ht="15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  <c r="AB2" s="1"/>
      <c r="AC2" s="32"/>
      <c r="AD2" s="32"/>
      <c r="AE2" s="3"/>
      <c r="AF2" s="3"/>
      <c r="AG2" s="3"/>
      <c r="AH2" s="3"/>
      <c r="AI2" s="3"/>
      <c r="AJ2" s="3"/>
      <c r="AK2" s="3"/>
      <c r="AL2" s="3"/>
      <c r="AM2" s="3"/>
      <c r="AN2" s="104" t="s">
        <v>86</v>
      </c>
      <c r="AO2" s="104"/>
      <c r="AP2" s="104"/>
      <c r="AQ2" s="104"/>
      <c r="AR2" s="105"/>
      <c r="AS2" s="105"/>
    </row>
    <row r="3" spans="1:45" ht="15.7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06" t="s">
        <v>1</v>
      </c>
      <c r="W3" s="106"/>
      <c r="X3" s="106"/>
      <c r="Y3" s="106"/>
      <c r="Z3" s="106"/>
      <c r="AA3" s="106"/>
      <c r="AB3" s="106"/>
      <c r="AC3" s="106"/>
      <c r="AD3" s="105"/>
      <c r="AE3" s="105"/>
      <c r="AF3" s="105"/>
      <c r="AG3" s="105"/>
      <c r="AH3" s="73"/>
      <c r="AI3" s="42"/>
      <c r="AJ3" s="5"/>
      <c r="AK3" s="5"/>
      <c r="AL3" s="5"/>
      <c r="AM3" s="5"/>
      <c r="AN3" s="105"/>
      <c r="AO3" s="105"/>
      <c r="AP3" s="105"/>
      <c r="AQ3" s="105"/>
      <c r="AR3" s="105"/>
      <c r="AS3" s="105"/>
    </row>
    <row r="4" spans="1:45" ht="15.75" x14ac:dyDescent="0.2">
      <c r="A4" s="6">
        <v>10306200000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6"/>
      <c r="W4" s="106"/>
      <c r="X4" s="106"/>
      <c r="Y4" s="106"/>
      <c r="Z4" s="106"/>
      <c r="AA4" s="106"/>
      <c r="AB4" s="106"/>
      <c r="AC4" s="106"/>
      <c r="AD4" s="105"/>
      <c r="AE4" s="105"/>
      <c r="AF4" s="105"/>
      <c r="AG4" s="105"/>
      <c r="AH4" s="73"/>
      <c r="AI4" s="42"/>
      <c r="AJ4" s="5"/>
      <c r="AK4" s="5"/>
      <c r="AL4" s="5"/>
      <c r="AM4" s="5"/>
      <c r="AN4" s="105"/>
      <c r="AO4" s="105"/>
      <c r="AP4" s="105"/>
      <c r="AQ4" s="105"/>
      <c r="AR4" s="105"/>
      <c r="AS4" s="105"/>
    </row>
    <row r="5" spans="1:45" ht="18.75" x14ac:dyDescent="0.2">
      <c r="A5" s="8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9"/>
      <c r="W5" s="9"/>
      <c r="X5" s="9"/>
      <c r="Y5" s="9"/>
      <c r="Z5" s="9"/>
      <c r="AA5" s="9"/>
      <c r="AB5" s="9"/>
      <c r="AC5" s="9"/>
      <c r="AD5" s="7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0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1" t="s">
        <v>3</v>
      </c>
    </row>
    <row r="7" spans="1:45" ht="15.75" customHeight="1" x14ac:dyDescent="0.2">
      <c r="A7" s="79" t="s">
        <v>4</v>
      </c>
      <c r="B7" s="79" t="s">
        <v>5</v>
      </c>
      <c r="C7" s="60"/>
      <c r="D7" s="72"/>
      <c r="E7" s="85" t="s">
        <v>6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7"/>
      <c r="W7" s="87"/>
      <c r="X7" s="87"/>
      <c r="Y7" s="87"/>
      <c r="Z7" s="87"/>
      <c r="AA7" s="87"/>
      <c r="AB7" s="87"/>
      <c r="AC7" s="109"/>
      <c r="AD7" s="85" t="s">
        <v>7</v>
      </c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28"/>
      <c r="AP7" s="28"/>
      <c r="AQ7" s="28"/>
      <c r="AR7" s="28"/>
      <c r="AS7" s="12"/>
    </row>
    <row r="8" spans="1:45" ht="15.75" x14ac:dyDescent="0.2">
      <c r="A8" s="79"/>
      <c r="B8" s="79"/>
      <c r="C8" s="68" t="s">
        <v>10</v>
      </c>
      <c r="D8" s="74"/>
      <c r="E8" s="85" t="s">
        <v>8</v>
      </c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28"/>
      <c r="X8" s="61"/>
      <c r="Y8" s="61"/>
      <c r="Z8" s="28"/>
      <c r="AA8" s="28"/>
      <c r="AB8" s="28"/>
      <c r="AC8" s="79" t="s">
        <v>9</v>
      </c>
      <c r="AD8" s="79" t="s">
        <v>10</v>
      </c>
      <c r="AE8" s="85" t="s">
        <v>8</v>
      </c>
      <c r="AF8" s="86"/>
      <c r="AG8" s="86"/>
      <c r="AH8" s="86"/>
      <c r="AI8" s="86"/>
      <c r="AJ8" s="86"/>
      <c r="AK8" s="86"/>
      <c r="AL8" s="86"/>
      <c r="AM8" s="86"/>
      <c r="AN8" s="86"/>
      <c r="AO8" s="109"/>
      <c r="AP8" s="85" t="s">
        <v>8</v>
      </c>
      <c r="AQ8" s="87"/>
      <c r="AR8" s="109"/>
      <c r="AS8" s="79" t="s">
        <v>9</v>
      </c>
    </row>
    <row r="9" spans="1:45" ht="15.75" customHeight="1" x14ac:dyDescent="0.2">
      <c r="A9" s="79"/>
      <c r="B9" s="79"/>
      <c r="C9" s="85" t="s">
        <v>11</v>
      </c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109"/>
      <c r="Z9" s="138" t="s">
        <v>56</v>
      </c>
      <c r="AA9" s="139"/>
      <c r="AB9" s="140"/>
      <c r="AC9" s="79"/>
      <c r="AD9" s="79"/>
      <c r="AE9" s="112" t="s">
        <v>51</v>
      </c>
      <c r="AF9" s="119"/>
      <c r="AG9" s="119"/>
      <c r="AH9" s="119"/>
      <c r="AI9" s="119"/>
      <c r="AJ9" s="119"/>
      <c r="AK9" s="119"/>
      <c r="AL9" s="119"/>
      <c r="AM9" s="119"/>
      <c r="AN9" s="119"/>
      <c r="AO9" s="114"/>
      <c r="AP9" s="112" t="s">
        <v>56</v>
      </c>
      <c r="AQ9" s="113"/>
      <c r="AR9" s="114"/>
      <c r="AS9" s="79"/>
    </row>
    <row r="10" spans="1:45" ht="15.75" customHeight="1" x14ac:dyDescent="0.2">
      <c r="A10" s="79"/>
      <c r="B10" s="79"/>
      <c r="C10" s="85" t="s">
        <v>12</v>
      </c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09"/>
      <c r="Z10" s="102"/>
      <c r="AA10" s="103"/>
      <c r="AB10" s="94"/>
      <c r="AC10" s="79"/>
      <c r="AD10" s="107" t="s">
        <v>12</v>
      </c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94"/>
      <c r="AS10" s="79"/>
    </row>
    <row r="11" spans="1:45" ht="12.75" customHeight="1" x14ac:dyDescent="0.2">
      <c r="A11" s="79"/>
      <c r="B11" s="79"/>
      <c r="C11" s="137" t="s">
        <v>78</v>
      </c>
      <c r="D11" s="136" t="s">
        <v>81</v>
      </c>
      <c r="E11" s="88" t="s">
        <v>14</v>
      </c>
      <c r="F11" s="136" t="s">
        <v>82</v>
      </c>
      <c r="G11" s="81" t="s">
        <v>17</v>
      </c>
      <c r="H11" s="81" t="s">
        <v>18</v>
      </c>
      <c r="I11" s="122" t="s">
        <v>15</v>
      </c>
      <c r="J11" s="123"/>
      <c r="K11" s="88" t="s">
        <v>72</v>
      </c>
      <c r="L11" s="127" t="s">
        <v>15</v>
      </c>
      <c r="M11" s="128"/>
      <c r="N11" s="128"/>
      <c r="O11" s="88" t="s">
        <v>50</v>
      </c>
      <c r="P11" s="93" t="s">
        <v>15</v>
      </c>
      <c r="Q11" s="94"/>
      <c r="R11" s="101" t="s">
        <v>79</v>
      </c>
      <c r="S11" s="131" t="s">
        <v>84</v>
      </c>
      <c r="T11" s="144" t="s">
        <v>85</v>
      </c>
      <c r="U11" s="95" t="s">
        <v>66</v>
      </c>
      <c r="V11" s="115" t="s">
        <v>13</v>
      </c>
      <c r="W11" s="133" t="s">
        <v>71</v>
      </c>
      <c r="X11" s="129" t="s">
        <v>15</v>
      </c>
      <c r="Y11" s="130"/>
      <c r="Z11" s="115" t="s">
        <v>13</v>
      </c>
      <c r="AA11" s="99" t="str">
        <f>AQ11</f>
        <v>інші субвенції з місцевого бюджету</v>
      </c>
      <c r="AB11" s="43" t="str">
        <f>AR11</f>
        <v>з них :</v>
      </c>
      <c r="AC11" s="80"/>
      <c r="AD11" s="141" t="s">
        <v>16</v>
      </c>
      <c r="AE11" s="81" t="s">
        <v>18</v>
      </c>
      <c r="AF11" s="122" t="s">
        <v>15</v>
      </c>
      <c r="AG11" s="123"/>
      <c r="AH11" s="124" t="s">
        <v>83</v>
      </c>
      <c r="AI11" s="101" t="s">
        <v>65</v>
      </c>
      <c r="AJ11" s="81" t="s">
        <v>57</v>
      </c>
      <c r="AK11" s="27"/>
      <c r="AL11" s="118" t="s">
        <v>55</v>
      </c>
      <c r="AM11" s="87"/>
      <c r="AN11" s="109"/>
      <c r="AO11" s="120" t="s">
        <v>70</v>
      </c>
      <c r="AP11" s="88" t="s">
        <v>80</v>
      </c>
      <c r="AQ11" s="108" t="s">
        <v>52</v>
      </c>
      <c r="AR11" s="20" t="s">
        <v>55</v>
      </c>
      <c r="AS11" s="79"/>
    </row>
    <row r="12" spans="1:45" ht="96.75" customHeight="1" x14ac:dyDescent="0.2">
      <c r="A12" s="79"/>
      <c r="B12" s="79"/>
      <c r="C12" s="137"/>
      <c r="D12" s="98"/>
      <c r="E12" s="89"/>
      <c r="F12" s="134"/>
      <c r="G12" s="91"/>
      <c r="H12" s="91"/>
      <c r="I12" s="118" t="s">
        <v>21</v>
      </c>
      <c r="J12" s="121"/>
      <c r="K12" s="89"/>
      <c r="L12" s="88" t="s">
        <v>73</v>
      </c>
      <c r="M12" s="88" t="s">
        <v>74</v>
      </c>
      <c r="N12" s="88" t="s">
        <v>75</v>
      </c>
      <c r="O12" s="98"/>
      <c r="P12" s="83" t="s">
        <v>49</v>
      </c>
      <c r="Q12" s="81" t="s">
        <v>19</v>
      </c>
      <c r="R12" s="101"/>
      <c r="S12" s="98"/>
      <c r="T12" s="134"/>
      <c r="U12" s="96"/>
      <c r="V12" s="116"/>
      <c r="W12" s="134"/>
      <c r="X12" s="131" t="s">
        <v>76</v>
      </c>
      <c r="Y12" s="131" t="s">
        <v>77</v>
      </c>
      <c r="Z12" s="116"/>
      <c r="AA12" s="98"/>
      <c r="AB12" s="100" t="s">
        <v>67</v>
      </c>
      <c r="AC12" s="79"/>
      <c r="AD12" s="142"/>
      <c r="AE12" s="91"/>
      <c r="AF12" s="118" t="s">
        <v>21</v>
      </c>
      <c r="AG12" s="121"/>
      <c r="AH12" s="125"/>
      <c r="AI12" s="101"/>
      <c r="AJ12" s="91"/>
      <c r="AK12" s="91" t="s">
        <v>52</v>
      </c>
      <c r="AL12" s="91" t="s">
        <v>53</v>
      </c>
      <c r="AM12" s="91" t="s">
        <v>54</v>
      </c>
      <c r="AN12" s="89" t="s">
        <v>68</v>
      </c>
      <c r="AO12" s="83"/>
      <c r="AP12" s="89"/>
      <c r="AQ12" s="98"/>
      <c r="AR12" s="88" t="s">
        <v>20</v>
      </c>
      <c r="AS12" s="79"/>
    </row>
    <row r="13" spans="1:45" ht="158.25" customHeight="1" x14ac:dyDescent="0.2">
      <c r="A13" s="79"/>
      <c r="B13" s="79"/>
      <c r="C13" s="137"/>
      <c r="D13" s="82"/>
      <c r="E13" s="90"/>
      <c r="F13" s="135"/>
      <c r="G13" s="92"/>
      <c r="H13" s="92"/>
      <c r="I13" s="14" t="s">
        <v>22</v>
      </c>
      <c r="J13" s="14" t="s">
        <v>23</v>
      </c>
      <c r="K13" s="90"/>
      <c r="L13" s="90"/>
      <c r="M13" s="90"/>
      <c r="N13" s="90"/>
      <c r="O13" s="82"/>
      <c r="P13" s="84"/>
      <c r="Q13" s="82"/>
      <c r="R13" s="101"/>
      <c r="S13" s="82"/>
      <c r="T13" s="135"/>
      <c r="U13" s="97"/>
      <c r="V13" s="117"/>
      <c r="W13" s="135"/>
      <c r="X13" s="132"/>
      <c r="Y13" s="132"/>
      <c r="Z13" s="117"/>
      <c r="AA13" s="82"/>
      <c r="AB13" s="82"/>
      <c r="AC13" s="79"/>
      <c r="AD13" s="143"/>
      <c r="AE13" s="92"/>
      <c r="AF13" s="14" t="s">
        <v>22</v>
      </c>
      <c r="AG13" s="14" t="s">
        <v>23</v>
      </c>
      <c r="AH13" s="126"/>
      <c r="AI13" s="101"/>
      <c r="AJ13" s="92"/>
      <c r="AK13" s="82"/>
      <c r="AL13" s="82"/>
      <c r="AM13" s="82"/>
      <c r="AN13" s="82"/>
      <c r="AO13" s="84"/>
      <c r="AP13" s="90"/>
      <c r="AQ13" s="82"/>
      <c r="AR13" s="90"/>
      <c r="AS13" s="79"/>
    </row>
    <row r="14" spans="1:45" ht="15.75" customHeight="1" x14ac:dyDescent="0.2">
      <c r="A14" s="79"/>
      <c r="B14" s="79"/>
      <c r="C14" s="85" t="s">
        <v>24</v>
      </c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109"/>
      <c r="AD14" s="110" t="s">
        <v>25</v>
      </c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87"/>
      <c r="AR14" s="109"/>
      <c r="AS14" s="79"/>
    </row>
    <row r="15" spans="1:45" ht="15.75" x14ac:dyDescent="0.2">
      <c r="A15" s="79"/>
      <c r="B15" s="79"/>
      <c r="C15" s="69">
        <v>41040200</v>
      </c>
      <c r="D15" s="69">
        <v>41034500</v>
      </c>
      <c r="E15" s="19">
        <v>41053900</v>
      </c>
      <c r="F15" s="19">
        <v>41050400</v>
      </c>
      <c r="G15" s="19">
        <v>41051000</v>
      </c>
      <c r="H15" s="19">
        <v>41051200</v>
      </c>
      <c r="I15" s="19">
        <v>41051200</v>
      </c>
      <c r="J15" s="19">
        <v>41051200</v>
      </c>
      <c r="K15" s="19">
        <v>41051400</v>
      </c>
      <c r="L15" s="19">
        <v>41051400</v>
      </c>
      <c r="M15" s="19">
        <v>41051400</v>
      </c>
      <c r="N15" s="19">
        <v>41051400</v>
      </c>
      <c r="O15" s="19">
        <v>41051500</v>
      </c>
      <c r="P15" s="30">
        <v>41051500</v>
      </c>
      <c r="Q15" s="19">
        <v>41051500</v>
      </c>
      <c r="R15" s="19">
        <v>41051600</v>
      </c>
      <c r="S15" s="19">
        <v>41051800</v>
      </c>
      <c r="T15" s="19">
        <v>41052000</v>
      </c>
      <c r="U15" s="19">
        <v>41053000</v>
      </c>
      <c r="V15" s="26">
        <v>41053300</v>
      </c>
      <c r="W15" s="44">
        <v>41055000</v>
      </c>
      <c r="X15" s="44">
        <v>41055000</v>
      </c>
      <c r="Y15" s="44">
        <v>41055000</v>
      </c>
      <c r="Z15" s="44">
        <v>41053300</v>
      </c>
      <c r="AA15" s="44">
        <v>41053900</v>
      </c>
      <c r="AB15" s="44">
        <v>41053900</v>
      </c>
      <c r="AC15" s="13"/>
      <c r="AD15" s="15">
        <v>9110</v>
      </c>
      <c r="AE15" s="14">
        <v>9330</v>
      </c>
      <c r="AF15" s="14">
        <v>9330</v>
      </c>
      <c r="AG15" s="14">
        <v>9330</v>
      </c>
      <c r="AH15" s="14">
        <v>9510</v>
      </c>
      <c r="AI15" s="14">
        <v>9620</v>
      </c>
      <c r="AJ15" s="14">
        <v>9710</v>
      </c>
      <c r="AK15" s="14">
        <v>9770</v>
      </c>
      <c r="AL15" s="14">
        <v>9770</v>
      </c>
      <c r="AM15" s="14">
        <v>9770</v>
      </c>
      <c r="AN15" s="14">
        <v>9770</v>
      </c>
      <c r="AO15" s="14">
        <v>9800</v>
      </c>
      <c r="AP15" s="14">
        <v>9710</v>
      </c>
      <c r="AQ15" s="14">
        <v>9770</v>
      </c>
      <c r="AR15" s="14">
        <v>9770</v>
      </c>
      <c r="AS15" s="79"/>
    </row>
    <row r="16" spans="1:45" s="67" customFormat="1" ht="15.75" x14ac:dyDescent="0.2">
      <c r="A16" s="62">
        <v>1</v>
      </c>
      <c r="B16" s="62">
        <v>2</v>
      </c>
      <c r="C16" s="63">
        <v>3</v>
      </c>
      <c r="D16" s="63">
        <v>4</v>
      </c>
      <c r="E16" s="63">
        <v>5</v>
      </c>
      <c r="F16" s="63">
        <v>6</v>
      </c>
      <c r="G16" s="63">
        <v>7</v>
      </c>
      <c r="H16" s="63">
        <v>8</v>
      </c>
      <c r="I16" s="63">
        <v>9</v>
      </c>
      <c r="J16" s="63">
        <v>10</v>
      </c>
      <c r="K16" s="63">
        <v>11</v>
      </c>
      <c r="L16" s="63">
        <v>12</v>
      </c>
      <c r="M16" s="63">
        <v>13</v>
      </c>
      <c r="N16" s="63">
        <v>14</v>
      </c>
      <c r="O16" s="63">
        <v>15</v>
      </c>
      <c r="P16" s="63">
        <v>16</v>
      </c>
      <c r="Q16" s="64">
        <v>17</v>
      </c>
      <c r="R16" s="64">
        <v>18</v>
      </c>
      <c r="S16" s="64">
        <v>19</v>
      </c>
      <c r="T16" s="64">
        <v>20</v>
      </c>
      <c r="U16" s="64">
        <v>21</v>
      </c>
      <c r="V16" s="65">
        <v>22</v>
      </c>
      <c r="W16" s="65">
        <v>23</v>
      </c>
      <c r="X16" s="65">
        <v>24</v>
      </c>
      <c r="Y16" s="65">
        <v>25</v>
      </c>
      <c r="Z16" s="65">
        <v>26</v>
      </c>
      <c r="AA16" s="63">
        <v>27</v>
      </c>
      <c r="AB16" s="63">
        <v>28</v>
      </c>
      <c r="AC16" s="66">
        <v>29</v>
      </c>
      <c r="AD16" s="62">
        <v>30</v>
      </c>
      <c r="AE16" s="62">
        <v>31</v>
      </c>
      <c r="AF16" s="62">
        <v>32</v>
      </c>
      <c r="AG16" s="62">
        <v>33</v>
      </c>
      <c r="AH16" s="62">
        <v>34</v>
      </c>
      <c r="AI16" s="62">
        <v>35</v>
      </c>
      <c r="AJ16" s="62">
        <v>36</v>
      </c>
      <c r="AK16" s="62">
        <v>37</v>
      </c>
      <c r="AL16" s="62">
        <v>38</v>
      </c>
      <c r="AM16" s="62">
        <v>39</v>
      </c>
      <c r="AN16" s="62">
        <v>40</v>
      </c>
      <c r="AO16" s="62">
        <v>41</v>
      </c>
      <c r="AP16" s="62">
        <v>42</v>
      </c>
      <c r="AQ16" s="62">
        <v>43</v>
      </c>
      <c r="AR16" s="62">
        <v>44</v>
      </c>
      <c r="AS16" s="62">
        <v>45</v>
      </c>
    </row>
    <row r="17" spans="1:46" ht="18.75" x14ac:dyDescent="0.2">
      <c r="A17" s="34" t="s">
        <v>60</v>
      </c>
      <c r="B17" s="18" t="s">
        <v>26</v>
      </c>
      <c r="C17" s="18"/>
      <c r="D17" s="18"/>
      <c r="E17" s="22">
        <f>20000+106400+93600</f>
        <v>220000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5"/>
      <c r="W17" s="45"/>
      <c r="X17" s="45"/>
      <c r="Y17" s="45"/>
      <c r="Z17" s="45"/>
      <c r="AA17" s="29">
        <f>AB17</f>
        <v>1000000</v>
      </c>
      <c r="AB17" s="29">
        <f>1000000</f>
        <v>1000000</v>
      </c>
      <c r="AC17" s="71">
        <f>AA17+Z17+W17+V17+U17+O17+K17+H17+G17+E17+C17+R17+S17+T17</f>
        <v>1220000</v>
      </c>
      <c r="AD17" s="21"/>
      <c r="AE17" s="21">
        <f>AF17+AG17</f>
        <v>78012</v>
      </c>
      <c r="AF17" s="21">
        <v>52012</v>
      </c>
      <c r="AG17" s="21">
        <v>26000</v>
      </c>
      <c r="AH17" s="21">
        <v>1184376</v>
      </c>
      <c r="AI17" s="21"/>
      <c r="AJ17" s="21"/>
      <c r="AK17" s="50">
        <f>AL17+AM17+AN17</f>
        <v>3598307</v>
      </c>
      <c r="AL17" s="21">
        <v>3598307</v>
      </c>
      <c r="AM17" s="21"/>
      <c r="AN17" s="21"/>
      <c r="AO17" s="21"/>
      <c r="AP17" s="21"/>
      <c r="AQ17" s="21">
        <f>1227255.5+458720+131280+1047596</f>
        <v>2864851.5</v>
      </c>
      <c r="AR17" s="21"/>
      <c r="AS17" s="71">
        <f>AQ17+AO17+AK17+AJ17+AI17+AE17+AD17+AP17+AH17</f>
        <v>7725546.5</v>
      </c>
      <c r="AT17" s="24"/>
    </row>
    <row r="18" spans="1:46" ht="18.75" x14ac:dyDescent="0.2">
      <c r="A18" s="35">
        <v>10306503000</v>
      </c>
      <c r="B18" s="16" t="s">
        <v>27</v>
      </c>
      <c r="C18" s="16"/>
      <c r="D18" s="16"/>
      <c r="E18" s="22">
        <v>117657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46"/>
      <c r="W18" s="46"/>
      <c r="X18" s="57"/>
      <c r="Y18" s="57"/>
      <c r="Z18" s="57"/>
      <c r="AA18" s="29">
        <f t="shared" ref="AA18:AA40" si="0">AB18</f>
        <v>0</v>
      </c>
      <c r="AB18" s="25"/>
      <c r="AC18" s="71">
        <f t="shared" ref="AC18:AC40" si="1">AA18+Z18+W18+V18+U18+O18+K18+H18+G18+E18+C18+R18+S18+T18</f>
        <v>117657</v>
      </c>
      <c r="AD18" s="25"/>
      <c r="AE18" s="25"/>
      <c r="AF18" s="25"/>
      <c r="AG18" s="25"/>
      <c r="AH18" s="25"/>
      <c r="AI18" s="25"/>
      <c r="AJ18" s="25"/>
      <c r="AK18" s="50">
        <f t="shared" ref="AK18:AK39" si="2">AL18+AM18+AN18</f>
        <v>4758092</v>
      </c>
      <c r="AL18" s="25">
        <v>4758092</v>
      </c>
      <c r="AM18" s="25"/>
      <c r="AN18" s="25"/>
      <c r="AO18" s="25"/>
      <c r="AP18" s="25"/>
      <c r="AQ18" s="25">
        <f>1090443+300000</f>
        <v>1390443</v>
      </c>
      <c r="AR18" s="25"/>
      <c r="AS18" s="71">
        <f t="shared" ref="AS18:AS40" si="3">AQ18+AO18+AK18+AJ18+AI18+AE18+AD18+AP18+AH18</f>
        <v>6148535</v>
      </c>
      <c r="AT18" s="24"/>
    </row>
    <row r="19" spans="1:46" ht="18.75" x14ac:dyDescent="0.2">
      <c r="A19" s="35">
        <v>10306506000</v>
      </c>
      <c r="B19" s="16" t="s">
        <v>28</v>
      </c>
      <c r="C19" s="16"/>
      <c r="D19" s="16"/>
      <c r="E19" s="22">
        <v>35000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6"/>
      <c r="W19" s="46"/>
      <c r="X19" s="57"/>
      <c r="Y19" s="57"/>
      <c r="Z19" s="57"/>
      <c r="AA19" s="29">
        <f t="shared" si="0"/>
        <v>0</v>
      </c>
      <c r="AB19" s="25"/>
      <c r="AC19" s="71">
        <f t="shared" si="1"/>
        <v>35000</v>
      </c>
      <c r="AD19" s="25"/>
      <c r="AE19" s="21">
        <f>AF19+AG19</f>
        <v>90318</v>
      </c>
      <c r="AF19" s="25">
        <f>65000-4482</f>
        <v>60518</v>
      </c>
      <c r="AG19" s="25">
        <f>32500-2700</f>
        <v>29800</v>
      </c>
      <c r="AH19" s="25"/>
      <c r="AI19" s="25"/>
      <c r="AJ19" s="25"/>
      <c r="AK19" s="50">
        <f t="shared" si="2"/>
        <v>5561020</v>
      </c>
      <c r="AL19" s="25">
        <v>5561020</v>
      </c>
      <c r="AM19" s="25"/>
      <c r="AN19" s="25"/>
      <c r="AO19" s="25"/>
      <c r="AP19" s="25"/>
      <c r="AQ19" s="25">
        <f>1232500+593194</f>
        <v>1825694</v>
      </c>
      <c r="AR19" s="25"/>
      <c r="AS19" s="71">
        <f t="shared" si="3"/>
        <v>7477032</v>
      </c>
      <c r="AT19" s="24"/>
    </row>
    <row r="20" spans="1:46" ht="18.75" x14ac:dyDescent="0.2">
      <c r="A20" s="35">
        <v>10306508000</v>
      </c>
      <c r="B20" s="16" t="s">
        <v>29</v>
      </c>
      <c r="C20" s="16"/>
      <c r="D20" s="16"/>
      <c r="E20" s="22">
        <v>388400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46"/>
      <c r="W20" s="46"/>
      <c r="X20" s="57"/>
      <c r="Y20" s="57"/>
      <c r="Z20" s="57"/>
      <c r="AA20" s="29">
        <f t="shared" si="0"/>
        <v>20000</v>
      </c>
      <c r="AB20" s="25">
        <v>20000</v>
      </c>
      <c r="AC20" s="71">
        <f t="shared" si="1"/>
        <v>408400</v>
      </c>
      <c r="AD20" s="25"/>
      <c r="AE20" s="25"/>
      <c r="AF20" s="25"/>
      <c r="AG20" s="25"/>
      <c r="AH20" s="25"/>
      <c r="AI20" s="25"/>
      <c r="AJ20" s="25"/>
      <c r="AK20" s="50">
        <f t="shared" si="2"/>
        <v>6244996</v>
      </c>
      <c r="AL20" s="25">
        <v>6244996</v>
      </c>
      <c r="AM20" s="25"/>
      <c r="AN20" s="25"/>
      <c r="AO20" s="25"/>
      <c r="AP20" s="25"/>
      <c r="AQ20" s="25"/>
      <c r="AR20" s="25"/>
      <c r="AS20" s="71">
        <f t="shared" si="3"/>
        <v>6244996</v>
      </c>
      <c r="AT20" s="24"/>
    </row>
    <row r="21" spans="1:46" ht="18.75" x14ac:dyDescent="0.2">
      <c r="A21" s="35">
        <v>10306509000</v>
      </c>
      <c r="B21" s="16" t="s">
        <v>30</v>
      </c>
      <c r="C21" s="16"/>
      <c r="D21" s="1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46"/>
      <c r="W21" s="46"/>
      <c r="X21" s="57"/>
      <c r="Y21" s="57"/>
      <c r="Z21" s="57"/>
      <c r="AA21" s="29">
        <f t="shared" si="0"/>
        <v>0</v>
      </c>
      <c r="AB21" s="25"/>
      <c r="AC21" s="71">
        <f t="shared" si="1"/>
        <v>0</v>
      </c>
      <c r="AD21" s="25"/>
      <c r="AE21" s="25"/>
      <c r="AF21" s="25"/>
      <c r="AG21" s="25"/>
      <c r="AH21" s="25"/>
      <c r="AI21" s="25"/>
      <c r="AJ21" s="25"/>
      <c r="AK21" s="50">
        <f t="shared" si="2"/>
        <v>4758092</v>
      </c>
      <c r="AL21" s="25">
        <v>4758092</v>
      </c>
      <c r="AM21" s="38"/>
      <c r="AN21" s="25"/>
      <c r="AO21" s="25"/>
      <c r="AP21" s="25"/>
      <c r="AQ21" s="25">
        <f>1272574.95+50000+1047897+751371</f>
        <v>3121842.95</v>
      </c>
      <c r="AR21" s="25"/>
      <c r="AS21" s="71">
        <f t="shared" si="3"/>
        <v>7879934.9500000002</v>
      </c>
      <c r="AT21" s="24"/>
    </row>
    <row r="22" spans="1:46" ht="18.75" x14ac:dyDescent="0.2">
      <c r="A22" s="35">
        <v>10306510000</v>
      </c>
      <c r="B22" s="16" t="s">
        <v>31</v>
      </c>
      <c r="C22" s="16"/>
      <c r="D22" s="1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46"/>
      <c r="W22" s="46"/>
      <c r="X22" s="57"/>
      <c r="Y22" s="57"/>
      <c r="Z22" s="57"/>
      <c r="AA22" s="29">
        <f t="shared" si="0"/>
        <v>0</v>
      </c>
      <c r="AB22" s="25"/>
      <c r="AC22" s="71">
        <f t="shared" si="1"/>
        <v>0</v>
      </c>
      <c r="AD22" s="25"/>
      <c r="AE22" s="25"/>
      <c r="AF22" s="25"/>
      <c r="AG22" s="25"/>
      <c r="AH22" s="25"/>
      <c r="AI22" s="25"/>
      <c r="AJ22" s="25"/>
      <c r="AK22" s="50">
        <f t="shared" si="2"/>
        <v>215780</v>
      </c>
      <c r="AL22" s="46"/>
      <c r="AM22" s="53"/>
      <c r="AN22" s="51">
        <v>215780</v>
      </c>
      <c r="AO22" s="25"/>
      <c r="AP22" s="25"/>
      <c r="AQ22" s="25">
        <f>338820+375000</f>
        <v>713820</v>
      </c>
      <c r="AR22" s="25"/>
      <c r="AS22" s="71">
        <f t="shared" si="3"/>
        <v>929600</v>
      </c>
      <c r="AT22" s="24"/>
    </row>
    <row r="23" spans="1:46" ht="18.75" x14ac:dyDescent="0.2">
      <c r="A23" s="35">
        <v>10306511000</v>
      </c>
      <c r="B23" s="16" t="s">
        <v>32</v>
      </c>
      <c r="C23" s="16"/>
      <c r="D23" s="1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46"/>
      <c r="W23" s="46"/>
      <c r="X23" s="57"/>
      <c r="Y23" s="57"/>
      <c r="Z23" s="57"/>
      <c r="AA23" s="29">
        <f t="shared" si="0"/>
        <v>0</v>
      </c>
      <c r="AB23" s="25"/>
      <c r="AC23" s="71">
        <f t="shared" si="1"/>
        <v>0</v>
      </c>
      <c r="AD23" s="25"/>
      <c r="AE23" s="25"/>
      <c r="AF23" s="25"/>
      <c r="AG23" s="25"/>
      <c r="AH23" s="25"/>
      <c r="AI23" s="25"/>
      <c r="AJ23" s="25"/>
      <c r="AK23" s="50">
        <f t="shared" si="2"/>
        <v>0</v>
      </c>
      <c r="AL23" s="46"/>
      <c r="AM23" s="53"/>
      <c r="AN23" s="51"/>
      <c r="AO23" s="25"/>
      <c r="AP23" s="25"/>
      <c r="AQ23" s="25">
        <f>892760+895378</f>
        <v>1788138</v>
      </c>
      <c r="AR23" s="25"/>
      <c r="AS23" s="71">
        <f t="shared" si="3"/>
        <v>1788138</v>
      </c>
      <c r="AT23" s="24"/>
    </row>
    <row r="24" spans="1:46" ht="18.75" x14ac:dyDescent="0.2">
      <c r="A24" s="35">
        <v>10306512000</v>
      </c>
      <c r="B24" s="16" t="s">
        <v>33</v>
      </c>
      <c r="C24" s="16"/>
      <c r="D24" s="16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46"/>
      <c r="W24" s="46"/>
      <c r="X24" s="57"/>
      <c r="Y24" s="57"/>
      <c r="Z24" s="57"/>
      <c r="AA24" s="29">
        <f t="shared" si="0"/>
        <v>0</v>
      </c>
      <c r="AB24" s="25"/>
      <c r="AC24" s="71">
        <f t="shared" si="1"/>
        <v>0</v>
      </c>
      <c r="AD24" s="25"/>
      <c r="AE24" s="25"/>
      <c r="AF24" s="25"/>
      <c r="AG24" s="25"/>
      <c r="AH24" s="25"/>
      <c r="AI24" s="25"/>
      <c r="AJ24" s="25"/>
      <c r="AK24" s="50">
        <f t="shared" si="2"/>
        <v>157300</v>
      </c>
      <c r="AL24" s="46"/>
      <c r="AM24" s="53"/>
      <c r="AN24" s="51">
        <v>157300</v>
      </c>
      <c r="AO24" s="25"/>
      <c r="AP24" s="25"/>
      <c r="AQ24" s="25"/>
      <c r="AR24" s="25"/>
      <c r="AS24" s="71">
        <f t="shared" si="3"/>
        <v>157300</v>
      </c>
      <c r="AT24" s="24"/>
    </row>
    <row r="25" spans="1:46" ht="18.75" x14ac:dyDescent="0.2">
      <c r="A25" s="35">
        <v>1030651000</v>
      </c>
      <c r="B25" s="16" t="s">
        <v>34</v>
      </c>
      <c r="C25" s="16"/>
      <c r="D25" s="16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46"/>
      <c r="W25" s="46"/>
      <c r="X25" s="57"/>
      <c r="Y25" s="57"/>
      <c r="Z25" s="57"/>
      <c r="AA25" s="29">
        <f t="shared" si="0"/>
        <v>0</v>
      </c>
      <c r="AB25" s="25"/>
      <c r="AC25" s="71">
        <f t="shared" si="1"/>
        <v>0</v>
      </c>
      <c r="AD25" s="25"/>
      <c r="AE25" s="25"/>
      <c r="AF25" s="25"/>
      <c r="AG25" s="25"/>
      <c r="AH25" s="25"/>
      <c r="AI25" s="25"/>
      <c r="AJ25" s="25"/>
      <c r="AK25" s="50">
        <f t="shared" si="2"/>
        <v>0</v>
      </c>
      <c r="AL25" s="25"/>
      <c r="AM25" s="52"/>
      <c r="AN25" s="25"/>
      <c r="AO25" s="25"/>
      <c r="AP25" s="25"/>
      <c r="AQ25" s="25"/>
      <c r="AR25" s="25"/>
      <c r="AS25" s="71">
        <f t="shared" si="3"/>
        <v>0</v>
      </c>
      <c r="AT25" s="24"/>
    </row>
    <row r="26" spans="1:46" ht="18.75" x14ac:dyDescent="0.2">
      <c r="A26" s="35">
        <v>10306515000</v>
      </c>
      <c r="B26" s="16" t="s">
        <v>35</v>
      </c>
      <c r="C26" s="16"/>
      <c r="D26" s="1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6"/>
      <c r="W26" s="46"/>
      <c r="X26" s="57"/>
      <c r="Y26" s="57"/>
      <c r="Z26" s="57"/>
      <c r="AA26" s="29">
        <f t="shared" si="0"/>
        <v>0</v>
      </c>
      <c r="AB26" s="25">
        <f>234000-234000</f>
        <v>0</v>
      </c>
      <c r="AC26" s="71">
        <f t="shared" si="1"/>
        <v>0</v>
      </c>
      <c r="AD26" s="25"/>
      <c r="AE26" s="25"/>
      <c r="AF26" s="25"/>
      <c r="AG26" s="25"/>
      <c r="AH26" s="25"/>
      <c r="AI26" s="25"/>
      <c r="AJ26" s="25"/>
      <c r="AK26" s="50">
        <f t="shared" si="2"/>
        <v>637209.61</v>
      </c>
      <c r="AL26" s="25">
        <f>647383-10173.39</f>
        <v>637209.61</v>
      </c>
      <c r="AM26" s="25"/>
      <c r="AN26" s="25"/>
      <c r="AO26" s="25"/>
      <c r="AP26" s="25"/>
      <c r="AQ26" s="25">
        <f>1158752.3+504834+810900+667849</f>
        <v>3142335.3</v>
      </c>
      <c r="AR26" s="25"/>
      <c r="AS26" s="71">
        <f t="shared" si="3"/>
        <v>3779544.9099999997</v>
      </c>
      <c r="AT26" s="24"/>
    </row>
    <row r="27" spans="1:46" ht="18.75" x14ac:dyDescent="0.2">
      <c r="A27" s="35">
        <v>10306516000</v>
      </c>
      <c r="B27" s="16" t="s">
        <v>36</v>
      </c>
      <c r="C27" s="16"/>
      <c r="D27" s="16"/>
      <c r="E27" s="22">
        <v>380000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46"/>
      <c r="W27" s="46"/>
      <c r="X27" s="57"/>
      <c r="Y27" s="57"/>
      <c r="Z27" s="57"/>
      <c r="AA27" s="29">
        <f t="shared" si="0"/>
        <v>18500</v>
      </c>
      <c r="AB27" s="25">
        <v>18500</v>
      </c>
      <c r="AC27" s="71">
        <f t="shared" si="1"/>
        <v>398500</v>
      </c>
      <c r="AD27" s="25"/>
      <c r="AE27" s="25"/>
      <c r="AF27" s="25"/>
      <c r="AG27" s="25"/>
      <c r="AH27" s="25"/>
      <c r="AI27" s="25"/>
      <c r="AJ27" s="25"/>
      <c r="AK27" s="50">
        <f t="shared" si="2"/>
        <v>2825117</v>
      </c>
      <c r="AL27" s="25">
        <v>2825117</v>
      </c>
      <c r="AM27" s="25"/>
      <c r="AN27" s="25"/>
      <c r="AO27" s="25"/>
      <c r="AP27" s="25"/>
      <c r="AQ27" s="25"/>
      <c r="AR27" s="25"/>
      <c r="AS27" s="71">
        <f t="shared" si="3"/>
        <v>2825117</v>
      </c>
      <c r="AT27" s="24"/>
    </row>
    <row r="28" spans="1:46" ht="18.75" x14ac:dyDescent="0.2">
      <c r="A28" s="35">
        <v>10306517000</v>
      </c>
      <c r="B28" s="16" t="s">
        <v>37</v>
      </c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46"/>
      <c r="W28" s="46"/>
      <c r="X28" s="57"/>
      <c r="Y28" s="57"/>
      <c r="Z28" s="57"/>
      <c r="AA28" s="29">
        <f t="shared" si="0"/>
        <v>0</v>
      </c>
      <c r="AB28" s="25"/>
      <c r="AC28" s="71">
        <f t="shared" si="1"/>
        <v>0</v>
      </c>
      <c r="AD28" s="25"/>
      <c r="AE28" s="25"/>
      <c r="AF28" s="25"/>
      <c r="AG28" s="25"/>
      <c r="AH28" s="25"/>
      <c r="AI28" s="25"/>
      <c r="AJ28" s="25"/>
      <c r="AK28" s="50">
        <f t="shared" si="2"/>
        <v>594762</v>
      </c>
      <c r="AL28" s="25">
        <v>594762</v>
      </c>
      <c r="AM28" s="25"/>
      <c r="AN28" s="25"/>
      <c r="AO28" s="25"/>
      <c r="AP28" s="25"/>
      <c r="AQ28" s="25">
        <f>817752.7+295000</f>
        <v>1112752.7</v>
      </c>
      <c r="AR28" s="25"/>
      <c r="AS28" s="71">
        <f t="shared" si="3"/>
        <v>1707514.7</v>
      </c>
      <c r="AT28" s="24"/>
    </row>
    <row r="29" spans="1:46" ht="18.75" x14ac:dyDescent="0.2">
      <c r="A29" s="35">
        <v>10306518000</v>
      </c>
      <c r="B29" s="16" t="s">
        <v>38</v>
      </c>
      <c r="C29" s="16"/>
      <c r="D29" s="16"/>
      <c r="E29" s="22">
        <f>250000-100000+17000</f>
        <v>167000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46"/>
      <c r="W29" s="46"/>
      <c r="X29" s="57"/>
      <c r="Y29" s="57"/>
      <c r="Z29" s="57"/>
      <c r="AA29" s="29">
        <f t="shared" si="0"/>
        <v>100000</v>
      </c>
      <c r="AB29" s="25">
        <v>100000</v>
      </c>
      <c r="AC29" s="71">
        <f t="shared" si="1"/>
        <v>267000</v>
      </c>
      <c r="AD29" s="25"/>
      <c r="AE29" s="25"/>
      <c r="AF29" s="25"/>
      <c r="AG29" s="25"/>
      <c r="AH29" s="25"/>
      <c r="AI29" s="25"/>
      <c r="AJ29" s="25"/>
      <c r="AK29" s="50">
        <f t="shared" si="2"/>
        <v>0</v>
      </c>
      <c r="AL29" s="25"/>
      <c r="AM29" s="25"/>
      <c r="AN29" s="25"/>
      <c r="AO29" s="25"/>
      <c r="AP29" s="25"/>
      <c r="AQ29" s="25">
        <f>1337856.3+1145845+500000</f>
        <v>2983701.3</v>
      </c>
      <c r="AR29" s="25"/>
      <c r="AS29" s="71">
        <f t="shared" si="3"/>
        <v>2983701.3</v>
      </c>
      <c r="AT29" s="24"/>
    </row>
    <row r="30" spans="1:46" ht="18.75" x14ac:dyDescent="0.2">
      <c r="A30" s="35">
        <v>10306520000</v>
      </c>
      <c r="B30" s="16" t="s">
        <v>39</v>
      </c>
      <c r="C30" s="16"/>
      <c r="D30" s="1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46"/>
      <c r="W30" s="46"/>
      <c r="X30" s="57"/>
      <c r="Y30" s="57"/>
      <c r="Z30" s="57"/>
      <c r="AA30" s="29">
        <f t="shared" si="0"/>
        <v>115368</v>
      </c>
      <c r="AB30" s="25">
        <f>65648+49720</f>
        <v>115368</v>
      </c>
      <c r="AC30" s="71">
        <f t="shared" si="1"/>
        <v>115368</v>
      </c>
      <c r="AD30" s="25"/>
      <c r="AE30" s="25"/>
      <c r="AF30" s="25"/>
      <c r="AG30" s="25"/>
      <c r="AH30" s="25"/>
      <c r="AI30" s="25"/>
      <c r="AJ30" s="25"/>
      <c r="AK30" s="50">
        <f t="shared" si="2"/>
        <v>0</v>
      </c>
      <c r="AL30" s="25"/>
      <c r="AM30" s="25"/>
      <c r="AN30" s="25"/>
      <c r="AO30" s="25"/>
      <c r="AP30" s="25"/>
      <c r="AQ30" s="25"/>
      <c r="AR30" s="25"/>
      <c r="AS30" s="71">
        <f t="shared" si="3"/>
        <v>0</v>
      </c>
      <c r="AT30" s="24"/>
    </row>
    <row r="31" spans="1:46" ht="18.75" x14ac:dyDescent="0.2">
      <c r="A31" s="35">
        <v>10306521000</v>
      </c>
      <c r="B31" s="16" t="s">
        <v>40</v>
      </c>
      <c r="C31" s="16"/>
      <c r="D31" s="1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46"/>
      <c r="W31" s="46"/>
      <c r="X31" s="57"/>
      <c r="Y31" s="57"/>
      <c r="Z31" s="57"/>
      <c r="AA31" s="29">
        <f t="shared" si="0"/>
        <v>0</v>
      </c>
      <c r="AB31" s="25"/>
      <c r="AC31" s="71">
        <f t="shared" si="1"/>
        <v>0</v>
      </c>
      <c r="AD31" s="25"/>
      <c r="AE31" s="25"/>
      <c r="AF31" s="25"/>
      <c r="AG31" s="25"/>
      <c r="AH31" s="25"/>
      <c r="AI31" s="25"/>
      <c r="AJ31" s="25"/>
      <c r="AK31" s="50">
        <f t="shared" si="2"/>
        <v>117000</v>
      </c>
      <c r="AL31" s="25"/>
      <c r="AM31" s="25"/>
      <c r="AN31" s="25">
        <v>117000</v>
      </c>
      <c r="AO31" s="25"/>
      <c r="AP31" s="25"/>
      <c r="AQ31" s="25">
        <v>599844</v>
      </c>
      <c r="AR31" s="25"/>
      <c r="AS31" s="71">
        <f t="shared" si="3"/>
        <v>716844</v>
      </c>
      <c r="AT31" s="24"/>
    </row>
    <row r="32" spans="1:46" ht="18.75" x14ac:dyDescent="0.2">
      <c r="A32" s="35">
        <v>10306523000</v>
      </c>
      <c r="B32" s="16" t="s">
        <v>41</v>
      </c>
      <c r="C32" s="16"/>
      <c r="D32" s="1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46"/>
      <c r="W32" s="46"/>
      <c r="X32" s="57"/>
      <c r="Y32" s="57"/>
      <c r="Z32" s="57"/>
      <c r="AA32" s="29">
        <f t="shared" si="0"/>
        <v>0</v>
      </c>
      <c r="AB32" s="25"/>
      <c r="AC32" s="71">
        <f t="shared" si="1"/>
        <v>0</v>
      </c>
      <c r="AD32" s="25"/>
      <c r="AE32" s="25"/>
      <c r="AF32" s="25"/>
      <c r="AG32" s="25"/>
      <c r="AH32" s="25"/>
      <c r="AI32" s="25"/>
      <c r="AJ32" s="25"/>
      <c r="AK32" s="50">
        <f t="shared" si="2"/>
        <v>6244996</v>
      </c>
      <c r="AL32" s="25">
        <v>6244996</v>
      </c>
      <c r="AM32" s="25"/>
      <c r="AN32" s="25"/>
      <c r="AO32" s="25"/>
      <c r="AP32" s="25"/>
      <c r="AQ32" s="25"/>
      <c r="AR32" s="25"/>
      <c r="AS32" s="71">
        <f t="shared" si="3"/>
        <v>6244996</v>
      </c>
      <c r="AT32" s="24"/>
    </row>
    <row r="33" spans="1:46" ht="18.75" x14ac:dyDescent="0.2">
      <c r="A33" s="35">
        <v>10306400000</v>
      </c>
      <c r="B33" s="16" t="s">
        <v>42</v>
      </c>
      <c r="C33" s="16"/>
      <c r="D33" s="16"/>
      <c r="E33" s="22">
        <v>10000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46"/>
      <c r="W33" s="46"/>
      <c r="X33" s="57"/>
      <c r="Y33" s="57"/>
      <c r="Z33" s="57"/>
      <c r="AA33" s="29">
        <f t="shared" si="0"/>
        <v>61400</v>
      </c>
      <c r="AB33" s="25">
        <v>61400</v>
      </c>
      <c r="AC33" s="71">
        <f t="shared" si="1"/>
        <v>71400</v>
      </c>
      <c r="AD33" s="25"/>
      <c r="AE33" s="25"/>
      <c r="AF33" s="25"/>
      <c r="AG33" s="25"/>
      <c r="AH33" s="25">
        <v>1147400</v>
      </c>
      <c r="AI33" s="25">
        <v>77400</v>
      </c>
      <c r="AJ33" s="25"/>
      <c r="AK33" s="50">
        <f t="shared" si="2"/>
        <v>8277619</v>
      </c>
      <c r="AL33" s="25">
        <v>5947616</v>
      </c>
      <c r="AM33" s="25">
        <v>2330003</v>
      </c>
      <c r="AN33" s="25"/>
      <c r="AO33" s="25"/>
      <c r="AP33" s="25"/>
      <c r="AQ33" s="25">
        <f>1190000+1184436+987784</f>
        <v>3362220</v>
      </c>
      <c r="AR33" s="25"/>
      <c r="AS33" s="71">
        <f t="shared" si="3"/>
        <v>12864639</v>
      </c>
      <c r="AT33" s="24"/>
    </row>
    <row r="34" spans="1:46" ht="33.75" customHeight="1" x14ac:dyDescent="0.2">
      <c r="A34" s="35" t="s">
        <v>63</v>
      </c>
      <c r="B34" s="17" t="s">
        <v>43</v>
      </c>
      <c r="C34" s="17"/>
      <c r="D34" s="17"/>
      <c r="E34" s="23">
        <f>2178500+600000</f>
        <v>2778500</v>
      </c>
      <c r="F34" s="23"/>
      <c r="G34" s="23"/>
      <c r="H34" s="23"/>
      <c r="I34" s="23"/>
      <c r="J34" s="23"/>
      <c r="K34" s="23"/>
      <c r="L34" s="23"/>
      <c r="M34" s="23"/>
      <c r="N34" s="23"/>
      <c r="O34" s="23">
        <f>P34+Q34</f>
        <v>1920200</v>
      </c>
      <c r="P34" s="23">
        <v>1920200</v>
      </c>
      <c r="Q34" s="23"/>
      <c r="R34" s="23"/>
      <c r="S34" s="23"/>
      <c r="T34" s="23"/>
      <c r="U34" s="23"/>
      <c r="V34" s="46">
        <f>1500000+300000+200000</f>
        <v>2000000</v>
      </c>
      <c r="W34" s="46"/>
      <c r="X34" s="57"/>
      <c r="Y34" s="57"/>
      <c r="Z34" s="57"/>
      <c r="AA34" s="29">
        <f t="shared" si="0"/>
        <v>0</v>
      </c>
      <c r="AB34" s="25"/>
      <c r="AC34" s="71">
        <f t="shared" si="1"/>
        <v>6698700</v>
      </c>
      <c r="AD34" s="25"/>
      <c r="AE34" s="25"/>
      <c r="AF34" s="25"/>
      <c r="AG34" s="25"/>
      <c r="AH34" s="25"/>
      <c r="AI34" s="25"/>
      <c r="AJ34" s="25"/>
      <c r="AK34" s="50">
        <f t="shared" si="2"/>
        <v>0</v>
      </c>
      <c r="AL34" s="25"/>
      <c r="AM34" s="25"/>
      <c r="AN34" s="25"/>
      <c r="AO34" s="25"/>
      <c r="AP34" s="25"/>
      <c r="AQ34" s="25"/>
      <c r="AR34" s="25"/>
      <c r="AS34" s="71">
        <f t="shared" si="3"/>
        <v>0</v>
      </c>
      <c r="AT34" s="24"/>
    </row>
    <row r="35" spans="1:46" ht="37.5" customHeight="1" x14ac:dyDescent="0.2">
      <c r="A35" s="35" t="s">
        <v>62</v>
      </c>
      <c r="B35" s="17" t="s">
        <v>44</v>
      </c>
      <c r="C35" s="17"/>
      <c r="D35" s="17"/>
      <c r="E35" s="23">
        <f>6211900+500000+80000+400000</f>
        <v>7191900</v>
      </c>
      <c r="F35" s="23"/>
      <c r="G35" s="23"/>
      <c r="H35" s="23"/>
      <c r="I35" s="23"/>
      <c r="J35" s="23"/>
      <c r="K35" s="23"/>
      <c r="L35" s="23"/>
      <c r="M35" s="23"/>
      <c r="N35" s="23"/>
      <c r="O35" s="23">
        <f>P35+Q35</f>
        <v>3339300</v>
      </c>
      <c r="P35" s="23">
        <v>3339300</v>
      </c>
      <c r="Q35" s="23"/>
      <c r="R35" s="23"/>
      <c r="S35" s="23"/>
      <c r="T35" s="23"/>
      <c r="U35" s="23"/>
      <c r="V35" s="46">
        <f>3500000+200000+315800</f>
        <v>4015800</v>
      </c>
      <c r="W35" s="46"/>
      <c r="X35" s="57"/>
      <c r="Y35" s="57"/>
      <c r="Z35" s="57">
        <v>425000</v>
      </c>
      <c r="AA35" s="29">
        <f t="shared" si="0"/>
        <v>0</v>
      </c>
      <c r="AB35" s="25"/>
      <c r="AC35" s="71">
        <f t="shared" si="1"/>
        <v>14972000</v>
      </c>
      <c r="AD35" s="25"/>
      <c r="AE35" s="25"/>
      <c r="AF35" s="25"/>
      <c r="AG35" s="25"/>
      <c r="AH35" s="25"/>
      <c r="AI35" s="25"/>
      <c r="AJ35" s="25"/>
      <c r="AK35" s="50">
        <f t="shared" si="2"/>
        <v>0</v>
      </c>
      <c r="AL35" s="25"/>
      <c r="AM35" s="25"/>
      <c r="AN35" s="25"/>
      <c r="AO35" s="25"/>
      <c r="AP35" s="25"/>
      <c r="AQ35" s="25"/>
      <c r="AR35" s="25"/>
      <c r="AS35" s="71">
        <f t="shared" si="3"/>
        <v>0</v>
      </c>
      <c r="AT35" s="24"/>
    </row>
    <row r="36" spans="1:46" ht="18.75" x14ac:dyDescent="0.2">
      <c r="A36" s="35">
        <v>10204100000</v>
      </c>
      <c r="B36" s="16" t="s">
        <v>45</v>
      </c>
      <c r="C36" s="16"/>
      <c r="D36" s="1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>
        <f>P36+Q36</f>
        <v>20684700</v>
      </c>
      <c r="P36" s="22">
        <v>20684700</v>
      </c>
      <c r="Q36" s="22"/>
      <c r="R36" s="22"/>
      <c r="S36" s="22"/>
      <c r="T36" s="22"/>
      <c r="U36" s="22"/>
      <c r="V36" s="46">
        <v>15403500</v>
      </c>
      <c r="W36" s="46"/>
      <c r="X36" s="57"/>
      <c r="Y36" s="57"/>
      <c r="Z36" s="57"/>
      <c r="AA36" s="29">
        <f t="shared" si="0"/>
        <v>0</v>
      </c>
      <c r="AB36" s="25"/>
      <c r="AC36" s="71">
        <f t="shared" si="1"/>
        <v>36088200</v>
      </c>
      <c r="AD36" s="25"/>
      <c r="AE36" s="25"/>
      <c r="AF36" s="25"/>
      <c r="AG36" s="25"/>
      <c r="AH36" s="25"/>
      <c r="AI36" s="25"/>
      <c r="AJ36" s="25">
        <v>504000</v>
      </c>
      <c r="AK36" s="50">
        <f t="shared" si="2"/>
        <v>300000</v>
      </c>
      <c r="AL36" s="25"/>
      <c r="AM36" s="25"/>
      <c r="AN36" s="25">
        <f>300000+840000-840000</f>
        <v>300000</v>
      </c>
      <c r="AO36" s="25"/>
      <c r="AP36" s="25">
        <v>249371</v>
      </c>
      <c r="AQ36" s="25"/>
      <c r="AR36" s="25"/>
      <c r="AS36" s="71">
        <f t="shared" si="3"/>
        <v>1053371</v>
      </c>
      <c r="AT36" s="24"/>
    </row>
    <row r="37" spans="1:46" ht="18.75" x14ac:dyDescent="0.2">
      <c r="A37" s="35" t="s">
        <v>64</v>
      </c>
      <c r="B37" s="16" t="s">
        <v>46</v>
      </c>
      <c r="C37" s="16"/>
      <c r="D37" s="1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3"/>
      <c r="P37" s="22"/>
      <c r="Q37" s="22"/>
      <c r="R37" s="22"/>
      <c r="S37" s="22"/>
      <c r="T37" s="22"/>
      <c r="U37" s="22"/>
      <c r="V37" s="46"/>
      <c r="W37" s="46"/>
      <c r="X37" s="57"/>
      <c r="Y37" s="57"/>
      <c r="Z37" s="57"/>
      <c r="AA37" s="29">
        <f t="shared" si="0"/>
        <v>0</v>
      </c>
      <c r="AB37" s="25"/>
      <c r="AC37" s="71">
        <f t="shared" si="1"/>
        <v>0</v>
      </c>
      <c r="AD37" s="25">
        <v>35995100</v>
      </c>
      <c r="AE37" s="25"/>
      <c r="AF37" s="25"/>
      <c r="AG37" s="25"/>
      <c r="AH37" s="25"/>
      <c r="AI37" s="25"/>
      <c r="AJ37" s="25"/>
      <c r="AK37" s="50">
        <f t="shared" si="2"/>
        <v>0</v>
      </c>
      <c r="AL37" s="25"/>
      <c r="AM37" s="25"/>
      <c r="AN37" s="25"/>
      <c r="AO37" s="25"/>
      <c r="AP37" s="25"/>
      <c r="AQ37" s="25"/>
      <c r="AR37" s="25"/>
      <c r="AS37" s="71">
        <f t="shared" si="3"/>
        <v>35995100</v>
      </c>
      <c r="AT37" s="24"/>
    </row>
    <row r="38" spans="1:46" ht="18.75" x14ac:dyDescent="0.2">
      <c r="A38" s="35" t="s">
        <v>61</v>
      </c>
      <c r="B38" s="16" t="s">
        <v>47</v>
      </c>
      <c r="C38" s="22">
        <v>6769400</v>
      </c>
      <c r="D38" s="22"/>
      <c r="E38" s="22">
        <v>950000</v>
      </c>
      <c r="F38" s="22">
        <v>2863121.03</v>
      </c>
      <c r="G38" s="22">
        <v>1236370</v>
      </c>
      <c r="H38" s="22">
        <f>1039425-7182-57391+20278</f>
        <v>995130</v>
      </c>
      <c r="I38" s="22">
        <v>112530</v>
      </c>
      <c r="J38" s="22">
        <v>55800</v>
      </c>
      <c r="K38" s="22">
        <v>1262329</v>
      </c>
      <c r="L38" s="22">
        <v>326665</v>
      </c>
      <c r="M38" s="22">
        <v>529912</v>
      </c>
      <c r="N38" s="22">
        <v>405752</v>
      </c>
      <c r="O38" s="23">
        <f>P38+Q38</f>
        <v>272400</v>
      </c>
      <c r="P38" s="22"/>
      <c r="Q38" s="22">
        <v>272400</v>
      </c>
      <c r="R38" s="22">
        <v>53300</v>
      </c>
      <c r="S38" s="22">
        <v>847808</v>
      </c>
      <c r="T38" s="22">
        <v>7200000</v>
      </c>
      <c r="U38" s="22">
        <v>77400</v>
      </c>
      <c r="V38" s="46"/>
      <c r="W38" s="46">
        <v>2306800</v>
      </c>
      <c r="X38" s="57">
        <v>1539000</v>
      </c>
      <c r="Y38" s="57">
        <v>767800</v>
      </c>
      <c r="Z38" s="57"/>
      <c r="AA38" s="29">
        <f t="shared" si="0"/>
        <v>0</v>
      </c>
      <c r="AB38" s="25"/>
      <c r="AC38" s="71">
        <f>AA38+Z38+W38+V38+U38+O38+K38+H38+G38+E38+C38+R38+S38+T38</f>
        <v>21970937</v>
      </c>
      <c r="AD38" s="25"/>
      <c r="AE38" s="25"/>
      <c r="AF38" s="25"/>
      <c r="AG38" s="25"/>
      <c r="AH38" s="25"/>
      <c r="AI38" s="25"/>
      <c r="AJ38" s="25"/>
      <c r="AK38" s="50">
        <f t="shared" si="2"/>
        <v>0</v>
      </c>
      <c r="AL38" s="25"/>
      <c r="AM38" s="25"/>
      <c r="AN38" s="25"/>
      <c r="AO38" s="25"/>
      <c r="AP38" s="25">
        <v>0</v>
      </c>
      <c r="AQ38" s="25">
        <f>AR38</f>
        <v>875629</v>
      </c>
      <c r="AR38" s="25">
        <f>750000+125629</f>
        <v>875629</v>
      </c>
      <c r="AS38" s="71">
        <f t="shared" si="3"/>
        <v>875629</v>
      </c>
      <c r="AT38" s="24"/>
    </row>
    <row r="39" spans="1:46" s="78" customFormat="1" ht="19.5" thickBot="1" x14ac:dyDescent="0.25">
      <c r="A39" s="75"/>
      <c r="B39" s="76" t="s">
        <v>69</v>
      </c>
      <c r="C39" s="37"/>
      <c r="D39" s="37">
        <v>3883483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58"/>
      <c r="W39" s="58"/>
      <c r="X39" s="58"/>
      <c r="Y39" s="58"/>
      <c r="Z39" s="58"/>
      <c r="AA39" s="48">
        <f t="shared" si="0"/>
        <v>0</v>
      </c>
      <c r="AB39" s="25"/>
      <c r="AC39" s="71">
        <f t="shared" si="1"/>
        <v>0</v>
      </c>
      <c r="AD39" s="38"/>
      <c r="AE39" s="38"/>
      <c r="AF39" s="38"/>
      <c r="AG39" s="38"/>
      <c r="AH39" s="38"/>
      <c r="AI39" s="38"/>
      <c r="AJ39" s="38"/>
      <c r="AK39" s="50">
        <f t="shared" si="2"/>
        <v>0</v>
      </c>
      <c r="AL39" s="38"/>
      <c r="AM39" s="38"/>
      <c r="AN39" s="38"/>
      <c r="AO39" s="38">
        <f>1500000+1200000+1298000</f>
        <v>3998000</v>
      </c>
      <c r="AP39" s="38"/>
      <c r="AQ39" s="38"/>
      <c r="AR39" s="38"/>
      <c r="AS39" s="71">
        <f t="shared" si="3"/>
        <v>3998000</v>
      </c>
      <c r="AT39" s="77"/>
    </row>
    <row r="40" spans="1:46" ht="16.5" customHeight="1" thickBot="1" x14ac:dyDescent="0.35">
      <c r="A40" s="39"/>
      <c r="B40" s="40" t="s">
        <v>48</v>
      </c>
      <c r="C40" s="70">
        <v>6769400</v>
      </c>
      <c r="D40" s="70">
        <f>SUM(D17:D39)</f>
        <v>3883483</v>
      </c>
      <c r="E40" s="41">
        <f t="shared" ref="E40:AN40" si="4">SUM(E17:E38)</f>
        <v>12238457</v>
      </c>
      <c r="F40" s="70">
        <f>SUM(F17:F39)</f>
        <v>2863121.03</v>
      </c>
      <c r="G40" s="41">
        <f t="shared" si="4"/>
        <v>1236370</v>
      </c>
      <c r="H40" s="41">
        <f t="shared" si="4"/>
        <v>995130</v>
      </c>
      <c r="I40" s="41">
        <v>112530</v>
      </c>
      <c r="J40" s="41">
        <v>55800</v>
      </c>
      <c r="K40" s="41">
        <f>K38</f>
        <v>1262329</v>
      </c>
      <c r="L40" s="41">
        <v>326665</v>
      </c>
      <c r="M40" s="41">
        <v>529912</v>
      </c>
      <c r="N40" s="41">
        <v>405752</v>
      </c>
      <c r="O40" s="41">
        <f t="shared" si="4"/>
        <v>26216600</v>
      </c>
      <c r="P40" s="41">
        <f t="shared" si="4"/>
        <v>25944200</v>
      </c>
      <c r="Q40" s="41">
        <f t="shared" si="4"/>
        <v>272400</v>
      </c>
      <c r="R40" s="41">
        <v>53300</v>
      </c>
      <c r="S40" s="41">
        <v>53300</v>
      </c>
      <c r="T40" s="41">
        <v>53300</v>
      </c>
      <c r="U40" s="41">
        <f t="shared" si="4"/>
        <v>77400</v>
      </c>
      <c r="V40" s="47">
        <f t="shared" si="4"/>
        <v>21419300</v>
      </c>
      <c r="W40" s="47">
        <f t="shared" si="4"/>
        <v>2306800</v>
      </c>
      <c r="X40" s="47">
        <v>1539000</v>
      </c>
      <c r="Y40" s="47">
        <v>767800</v>
      </c>
      <c r="Z40" s="47">
        <f t="shared" si="4"/>
        <v>425000</v>
      </c>
      <c r="AA40" s="49">
        <f t="shared" si="0"/>
        <v>1315268</v>
      </c>
      <c r="AB40" s="59">
        <f>SUM(AB17:AB38)</f>
        <v>1315268</v>
      </c>
      <c r="AC40" s="71">
        <f t="shared" si="1"/>
        <v>74421954</v>
      </c>
      <c r="AD40" s="56">
        <f t="shared" si="4"/>
        <v>35995100</v>
      </c>
      <c r="AE40" s="41">
        <f t="shared" si="4"/>
        <v>168330</v>
      </c>
      <c r="AF40" s="41">
        <f t="shared" si="4"/>
        <v>112530</v>
      </c>
      <c r="AG40" s="41">
        <f t="shared" si="4"/>
        <v>55800</v>
      </c>
      <c r="AH40" s="41">
        <f t="shared" si="4"/>
        <v>2331776</v>
      </c>
      <c r="AI40" s="41">
        <v>77400</v>
      </c>
      <c r="AJ40" s="41">
        <f t="shared" si="4"/>
        <v>504000</v>
      </c>
      <c r="AK40" s="50">
        <f>AL40+AM40+AN40</f>
        <v>44290290.609999999</v>
      </c>
      <c r="AL40" s="41">
        <f t="shared" si="4"/>
        <v>41170207.609999999</v>
      </c>
      <c r="AM40" s="41">
        <f t="shared" si="4"/>
        <v>2330003</v>
      </c>
      <c r="AN40" s="41">
        <f t="shared" si="4"/>
        <v>790080</v>
      </c>
      <c r="AO40" s="41">
        <f>SUM(AO17:AO39)</f>
        <v>3998000</v>
      </c>
      <c r="AP40" s="41">
        <f>SUM(AP17:AP39)</f>
        <v>249371</v>
      </c>
      <c r="AQ40" s="41">
        <f>SUM(AQ17:AQ39)</f>
        <v>23781271.75</v>
      </c>
      <c r="AR40" s="41">
        <f>SUM(AR17:AR38)</f>
        <v>875629</v>
      </c>
      <c r="AS40" s="71">
        <f t="shared" si="3"/>
        <v>111395539.36</v>
      </c>
      <c r="AT40" s="36"/>
    </row>
    <row r="41" spans="1:46" s="31" customForma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71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</row>
    <row r="42" spans="1:46" s="32" customFormat="1" x14ac:dyDescent="0.2"/>
    <row r="43" spans="1:46" s="33" customFormat="1" x14ac:dyDescent="0.2">
      <c r="B43" s="33" t="s">
        <v>58</v>
      </c>
      <c r="Q43" s="33" t="s">
        <v>59</v>
      </c>
      <c r="AO43" s="54">
        <f>AD40+AE40+AI40+AJ40+AK40+AO40</f>
        <v>85033120.609999999</v>
      </c>
    </row>
    <row r="46" spans="1:46" x14ac:dyDescent="0.2">
      <c r="U46" s="55">
        <f>E40+G40+H40+O40+U40+V40</f>
        <v>62183257</v>
      </c>
    </row>
  </sheetData>
  <mergeCells count="66">
    <mergeCell ref="C9:Y9"/>
    <mergeCell ref="C10:Y10"/>
    <mergeCell ref="Z9:AB9"/>
    <mergeCell ref="AD11:AD13"/>
    <mergeCell ref="S11:S13"/>
    <mergeCell ref="T11:T13"/>
    <mergeCell ref="C14:AC14"/>
    <mergeCell ref="L11:N11"/>
    <mergeCell ref="L12:L13"/>
    <mergeCell ref="M12:M13"/>
    <mergeCell ref="N12:N13"/>
    <mergeCell ref="I11:J11"/>
    <mergeCell ref="I12:J12"/>
    <mergeCell ref="K11:K13"/>
    <mergeCell ref="V11:V13"/>
    <mergeCell ref="X11:Y11"/>
    <mergeCell ref="X12:X13"/>
    <mergeCell ref="Y12:Y13"/>
    <mergeCell ref="W11:W13"/>
    <mergeCell ref="F11:F13"/>
    <mergeCell ref="D11:D13"/>
    <mergeCell ref="C11:C13"/>
    <mergeCell ref="AL11:AN11"/>
    <mergeCell ref="AN12:AN13"/>
    <mergeCell ref="AD8:AD9"/>
    <mergeCell ref="AP11:AP13"/>
    <mergeCell ref="AE8:AO8"/>
    <mergeCell ref="AE9:AO9"/>
    <mergeCell ref="AO11:AO13"/>
    <mergeCell ref="AF12:AG12"/>
    <mergeCell ref="AE11:AE13"/>
    <mergeCell ref="AI11:AI13"/>
    <mergeCell ref="AF11:AG11"/>
    <mergeCell ref="AH11:AH13"/>
    <mergeCell ref="AN2:AS4"/>
    <mergeCell ref="V3:AG4"/>
    <mergeCell ref="AD10:AR10"/>
    <mergeCell ref="AQ11:AQ13"/>
    <mergeCell ref="AR12:AR13"/>
    <mergeCell ref="AD7:AN7"/>
    <mergeCell ref="AK12:AK13"/>
    <mergeCell ref="AL12:AL13"/>
    <mergeCell ref="AM12:AM13"/>
    <mergeCell ref="E7:AC7"/>
    <mergeCell ref="AS8:AS15"/>
    <mergeCell ref="AD14:AR14"/>
    <mergeCell ref="AJ11:AJ13"/>
    <mergeCell ref="AP8:AR8"/>
    <mergeCell ref="AP9:AR9"/>
    <mergeCell ref="Z11:Z13"/>
    <mergeCell ref="A7:A15"/>
    <mergeCell ref="B7:B15"/>
    <mergeCell ref="AC8:AC13"/>
    <mergeCell ref="Q12:Q13"/>
    <mergeCell ref="P12:P13"/>
    <mergeCell ref="E8:V8"/>
    <mergeCell ref="E11:E13"/>
    <mergeCell ref="G11:G13"/>
    <mergeCell ref="P11:Q11"/>
    <mergeCell ref="U11:U13"/>
    <mergeCell ref="O11:O13"/>
    <mergeCell ref="AA11:AA13"/>
    <mergeCell ref="AB12:AB13"/>
    <mergeCell ref="R11:R13"/>
    <mergeCell ref="H11:H13"/>
    <mergeCell ref="Z10:AB10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  <rowBreaks count="1" manualBreakCount="1">
    <brk id="44" max="21" man="1"/>
  </rowBreaks>
  <colBreaks count="2" manualBreakCount="2">
    <brk id="21" max="43" man="1"/>
    <brk id="4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2020-08-14T06:12:50Z</cp:lastPrinted>
  <dcterms:created xsi:type="dcterms:W3CDTF">2019-12-03T08:34:58Z</dcterms:created>
  <dcterms:modified xsi:type="dcterms:W3CDTF">2020-08-14T08:14:54Z</dcterms:modified>
</cp:coreProperties>
</file>