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'Лист1'!$A$1:$I$86</definedName>
  </definedNames>
  <calcPr fullCalcOnLoad="1"/>
</workbook>
</file>

<file path=xl/sharedStrings.xml><?xml version="1.0" encoding="utf-8"?>
<sst xmlns="http://schemas.openxmlformats.org/spreadsheetml/2006/main" count="142" uniqueCount="130">
  <si>
    <t>до рішення сесії Броварської районної ради</t>
  </si>
  <si>
    <t>грн.</t>
  </si>
  <si>
    <t xml:space="preserve"> будуть проводитися за рахунок коштів бюджету розвитку</t>
  </si>
  <si>
    <t>Відділ освіти районної державної адміністрації</t>
  </si>
  <si>
    <t>06</t>
  </si>
  <si>
    <t>01</t>
  </si>
  <si>
    <t>Броварська районна рада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</si>
  <si>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</si>
  <si>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</si>
  <si>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</si>
  <si>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</si>
  <si>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об’єкта відповідно до проектно-кошторисної документації</t>
  </si>
  <si>
    <t>Строк реалізації об’єкта 
(рік початку і завершення)</t>
  </si>
  <si>
    <t>Загальна вартість об’єкта, гривень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</si>
  <si>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</si>
  <si>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</si>
  <si>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 xml:space="preserve">Перелік об’єктів, видатки на які у 2019 році 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</si>
  <si>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</si>
  <si>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0611020</t>
  </si>
  <si>
    <t>1020</t>
  </si>
  <si>
    <t>0921</t>
  </si>
  <si>
    <t>02</t>
  </si>
  <si>
    <t xml:space="preserve">Броварська районна Державна адміністрація </t>
  </si>
  <si>
    <t>Капітальні видатки, в тому числі:</t>
  </si>
  <si>
    <t>0731</t>
  </si>
  <si>
    <t>0212010</t>
  </si>
  <si>
    <t>Багатопрофільна стаціонарна медична допомога населенню</t>
  </si>
  <si>
    <t>Капітальний ремонт даху лікарняного корпусу центру "Дитяча лікарня" КНП «Броварська БКЛ» БРР БМР  за адресою: вул.. Ярослава Мудрого,47, м. Бровари Київської області.</t>
  </si>
  <si>
    <t>Капітальний ремонт третього та четвертого поверхів лікарняного корпусу центру "Дитяча лікарня" КНП «Броварська БКЛ» БРР БМР  за адресою: вул. .Ярослава Мудрого,47, м. Бровари Київської області</t>
  </si>
  <si>
    <t>Капітальний ремонт тепломережі в КНП «Броварська БКЛ» БРР БМР  за адресою: вул.. Шевченка,14, м. Бровари Київської області</t>
  </si>
  <si>
    <t>2018 -2019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</si>
  <si>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</si>
  <si>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</si>
  <si>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</si>
  <si>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</si>
  <si>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будинку культури (приміщення комунальної власності територіальної громади с.Богданівка і с.Залісся) із заміною зовнішніх віконних і дверних блоків та утепленням і опорядженням фасаду по вул.Леніна (Б.Хмельницького), 219 у селі Богданівка, Броварського району, Київської області</t>
  </si>
  <si>
    <t>10</t>
  </si>
  <si>
    <t>37</t>
  </si>
  <si>
    <t>Відділ культури Броварської районної державної адміністрації</t>
  </si>
  <si>
    <t>Управління фінансів Броварської районної державної адмінітсрації (міжбюджетні трансферти)</t>
  </si>
  <si>
    <t>Капітальний ремонт покриття вулиці Горіхова в с. Русанів Броварського району Київської області</t>
  </si>
  <si>
    <t>0180</t>
  </si>
  <si>
    <t>Інші субвенції з місцевого бюджету</t>
  </si>
  <si>
    <t xml:space="preserve">Капітальний ремонт дорожнього покриття проїздної частини вул. Броварська в с. Рожівка Броварського району Київської області " </t>
  </si>
  <si>
    <t>2018-2019</t>
  </si>
  <si>
    <t>Капітальний ремонт спортивного майданчики (із штучним покриттям) в смт. Калинівка Броварського району Київської області</t>
  </si>
  <si>
    <t>Капітальний ремонт зовнішнього освітлення вулиці Харченка та пров. Базарний в с.Літки Броварського району Київської області</t>
  </si>
  <si>
    <t>Капітальний ремонт вуличного освітлення вул.Гоголівська с.Квітневе Броварського району Київської області</t>
  </si>
  <si>
    <t>Капітальний ремонт вуличного освітлення вул Київська с. Княжичі Броварського району Київської області</t>
  </si>
  <si>
    <t>0117670</t>
  </si>
  <si>
    <t>0490</t>
  </si>
  <si>
    <t>Внески до статутного капіталу суб`єктів господарювання</t>
  </si>
  <si>
    <t>Капітальний ремонт огорожі комунального навчального закладу "Півник" за адресою: Богдана Хмельницького, 36 в с. Богданівка Броварського району Київської області</t>
  </si>
  <si>
    <t>Поповнення статутного фонду КП «Броварське районне виробниче управління житлово-комунального господарства» Броварської районної ради</t>
  </si>
  <si>
    <t>Капітальний ремонт туалетів</t>
  </si>
  <si>
    <t>Проектно-кошториста документація "Реконструкція футбольного майданчика із штучним покриттям Пухівської ЗОШ I-III ступенів"</t>
  </si>
  <si>
    <t>1014030</t>
  </si>
  <si>
    <t>0824</t>
  </si>
  <si>
    <t>Забезпечення діяльності бібліотек</t>
  </si>
  <si>
    <t>4030</t>
  </si>
  <si>
    <t>Капітальний ремонт приміщення бібіліотеки Пухівської сільської ради</t>
  </si>
  <si>
    <t>Капітальний ремонт шатрового даху будівлі сільського будинку культури с.Пухівка</t>
  </si>
  <si>
    <t>Капітальний ремонт (коридор II-го поверху) Богданівської ЗОШ  I-III ступенів в с.Богданівка Броварського району Київської області</t>
  </si>
  <si>
    <t>Капітальний ремонт даху Русанівської ЗОШ  I-III ступенів  Броварського району Київської області</t>
  </si>
  <si>
    <t>Реконструкція навчально-виховного комплексу: загальноосвітньої школи I-III ступенів на 464 місця, дошкільного навчального закладу по вул. Лісова, 61 в с.Зазим`є Броварського району Київської області</t>
  </si>
  <si>
    <t>Капітальний ремонт будівлі дитячого садка в с.Рожівка по вул.Слави, 17 Броварського району (утеплення фасаду та фундаменту)</t>
  </si>
  <si>
    <t>Капітальний ремонт дорожнього покриття по вул. Чоповського в с. Літки Броварського р-ну Київської обл</t>
  </si>
  <si>
    <t>Капітальний ремонт вуличного освітлення по вулицям в с.Літочки</t>
  </si>
  <si>
    <t>2018 - 2019</t>
  </si>
  <si>
    <t>Капітальний ремонт вхідної групи, учительської, допоміжних приміщень першого поверху, підвальних приміщень Погребської загальноосвітньої школи І-ІІІ ступенів по вул. Соборна, 7 в с. Погреби Броварського району Київської області</t>
  </si>
  <si>
    <t>Реконструкція системи опалення із заміною трубопроводів в будівлі Калинівській загальноосвітньої школи  I-III ступенів за адресою: вул. Шкільна, буд. 8 смт. Калинівка, Броварського району Київської області</t>
  </si>
  <si>
    <t>Капітальний ремонт покрівлі будівлі Пухівської ЗОШ I-III ступенів за адресою: вул. Поштова, 14 с.Пухівка, Броварський район, Київська область</t>
  </si>
  <si>
    <t>Капітальний ремонт Княжицького будинку культури</t>
  </si>
  <si>
    <t>Капітальний ремонт витяжної системи в спортивному залі Требухівської ЗОШ</t>
  </si>
  <si>
    <t>Капітальний ремонт спортивного залу Требухівської ЗОШ</t>
  </si>
  <si>
    <t>Капітальний ремонт дорожнього покриття проїзної частини вул. Київська в с. Красилівка Броварського району Київської області (Співфінансування)</t>
  </si>
  <si>
    <t>Капітальний ремонт дорожнього покриття проїзної частини вул. Б.Хмельницького в с. Красилівка Броварського району Київської області (Співфінансування)</t>
  </si>
  <si>
    <t>Капітальний ремонт (санація) будівлі дитячого навчального закладу "Вишенька" по вулиці Шкільна, 6, с. Княжичі, Броварського району, Київської області (у тому числі проектні роботи) (Співфінансування)</t>
  </si>
  <si>
    <t xml:space="preserve">Капітальний ремонт мережі зовнішнього освітлення вул. Першотравнева в с. Перше Травня Русанівської сільської ради Броварського району Київської області  </t>
  </si>
  <si>
    <t>Реконструкція мереж зовнішнього освітлення по вул. Київська, Шевченка, Польова, Жовтнева с. Русанів, Броварського району, Київської області</t>
  </si>
  <si>
    <t>Капітальний ремонт приміщень хірургічного корпусу Комунального некомерційного підприємства "Броварська багатопрофільна клінічна лікарня" Броварської районної ради Київської області та Броварської міської ради Київської області за адресою: вул. Шевченка, 14 в м. Бровари Київської області" ( в тому числі проектні роботи)</t>
  </si>
  <si>
    <t>Капітальний ремонт приміщень та даху терапевтичного корпусу Комунального некомерційного підприємства "Броварська багатопрофільна клінічна лікарня" Броварської районної ради Київської області та Броварської міської ради Київської області за адресою: вул. Шевченка, 14 в м. Бровари Київської області"  ( в тому числі проектні роботи)</t>
  </si>
  <si>
    <t>Субвенція з місцевого бюджету на співфінансування інвестиційних проектів</t>
  </si>
  <si>
    <t>Капітальний ремонт приміщень будівлі ДНЗ «Сонечко» за адресою:  вул. Жовтнева, 13 в смт. Калинівка Броварського району Київської області</t>
  </si>
  <si>
    <t xml:space="preserve">від 18 грудня 2018 року № 686-51 позач.-VІІ         </t>
  </si>
  <si>
    <t>Капітальний ремонт (заміна вікон) Требухівської ЗОШ</t>
  </si>
  <si>
    <t>Капітальний ремонт приміщень ОНЗ "Гоголівська ЗОШ I-III ступенів", за адресою: Київська область, Броварський район, с.Гоголів, вул.Київська, 166</t>
  </si>
  <si>
    <t>Капітальний ремонт (заміна вікон) ОНЗ "Гоголівська ЗОШ I-III ступенів", за адресою: Київська область, Броварський район, с.Гоголів, вул.Київська, 165</t>
  </si>
  <si>
    <t>Експертиза проектно-кошторисної документації "Капітальний ремонт покрівлі будівлі Пухівської ЗОШ I-III ступенів за адресою: вул. Поштова, 14 с.Пухівка, Броварський район, Київська область"</t>
  </si>
  <si>
    <t>Додаток 6</t>
  </si>
  <si>
    <t>Капітальний ремонт приміщень на першому поверсі (коридор вхідна група, класи 101,102,103,104 Погребської загальноосвітньої школи І-Ш ступенів по вул Соборній, 7 в с.Погреби Броварського району Київської області</t>
  </si>
  <si>
    <t>Капітальний ремонт відмостки  тротуару на території Красилівської ЗОШ  I-III ступенів  Броварського району Київської області</t>
  </si>
  <si>
    <t>Капітальний ремонт та гідрохімічне очищення   системи опалення будівлі  Княжицької ЗОШ  I-III ступенів  по вулиці Шкільна, 8 Брповарського району в Київській обл.</t>
  </si>
  <si>
    <t>Капітальний ремонт з утеплення фасаду  майстерні Літківської загальнооствітньої школи I-III ступенів</t>
  </si>
  <si>
    <t>Капітальний ремонт із заміни внутрішніх дверей  ОНЗ "Гоголівська ЗОШ I-III ступенів", за адресою: Київська область, Броварський район, с.Гоголів, вул.Київська, 167</t>
  </si>
  <si>
    <t>Капітальний ремонт підлоги коридору І поверху  ОНЗ "Гоголівська ЗОШ I-III ступенів", за адресою: Київська область, Броварський район, с.Гоголів, вул.Київська, 167</t>
  </si>
  <si>
    <t>Капітальний ремонт по утепленню Пухівського будинку культури</t>
  </si>
  <si>
    <t>Реконструкція системи газопостачання Броварського районного будинку культури</t>
  </si>
  <si>
    <t>Капітальний ремонт бібіліотеки в селі Рожни Бюроварського району Київської області</t>
  </si>
  <si>
    <t>Проект"Капітальний ремонт Рожнівського будинку культури"; Капітальний ремонт Рожнівського будинку культури</t>
  </si>
  <si>
    <t>Капітальний ремонт дороги по вул. Гайова від  ПКО+00 до ПК5+00  в с.Богданівка,  Броварського району Київської області</t>
  </si>
  <si>
    <t>Капітальний ремонт дорожнього покриття вулиці Івана Франка в с.Рожни Броварського району Київської області</t>
  </si>
  <si>
    <t>Капітальний ремонт приміщення Русанівської медичної амбулаторії в с.Русанів Броварського району Київської області</t>
  </si>
  <si>
    <t>100 (5,2)</t>
  </si>
  <si>
    <t>100 (63)</t>
  </si>
  <si>
    <t>100 (90)</t>
  </si>
  <si>
    <t>100 (15)</t>
  </si>
  <si>
    <t>100 (9)</t>
  </si>
  <si>
    <t>100 (81)</t>
  </si>
  <si>
    <t>100 (20)</t>
  </si>
  <si>
    <t>Робочий проект  "Капітальний ремонт системи опалення Красилівської ЗОШ I-III ступенів в с. Красилівка Броварського району Київської області"</t>
  </si>
  <si>
    <t>100 (92)</t>
  </si>
  <si>
    <t>Капітальний ремонт мережі зовнішнього освітлення вул.Гайова, вул. П.Хамбіра та вул.Шевченка в с.Русанів Броварського району Київської області</t>
  </si>
  <si>
    <t>100 (93)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</si>
  <si>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</si>
  <si>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</si>
  <si>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</si>
  <si>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освітлення Пухівської ЗОШ I-III ступенів, вул.Поштова, 14, с. Пухівка Броварського району Київської області</t>
  </si>
  <si>
    <t>Капітальний ремонт спортивної зали будинку культури по вул.Слави, 9 в с.Княжичі, Броваської району Київської області"</t>
  </si>
  <si>
    <t>Реконструкція системи газопостачання котельні Зазимського будинку культури</t>
  </si>
  <si>
    <t>Капітальний ремонт покриття проїзної частини проїзду по вулиці Нова в с Погреби Броварського району Київської області</t>
  </si>
  <si>
    <t>Капітальний ремонт мережі зовнішнього освітлення вул. Соборності в с. Зоря Броварського району Київської області</t>
  </si>
  <si>
    <t>100 (56)</t>
  </si>
  <si>
    <t>Капітальний ремонт заміни зворотнього трубопроводу опорного навчального закладу Гоголівська загальноосвітня школа  I-III ступенів за адресою: вул. Київська, 167, с. Гоголів Броварського району</t>
  </si>
  <si>
    <t>Капітальний  ремонт  вул. Лесі Українки в с.Красилівка Броварського району Київської області</t>
  </si>
  <si>
    <t>100(78)</t>
  </si>
  <si>
    <t xml:space="preserve">(в редакції сесії райради від 19.12.2019 року  </t>
  </si>
  <si>
    <t>№ 878-66 позач.-VІІ)</t>
  </si>
  <si>
    <t>С.М. Гришко</t>
  </si>
  <si>
    <t>Голова ради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</si>
</sst>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1" xfId="49" applyNumberFormat="1" applyFont="1" applyFill="1" applyBorder="1" applyAlignment="1">
      <alignment horizontal="center" vertical="center"/>
      <protection/>
    </xf>
    <xf numFmtId="0" fontId="12" fillId="0" borderId="11" xfId="0" applyFont="1" applyFill="1" applyBorder="1" applyAlignment="1" quotePrefix="1">
      <alignment vertical="center"/>
    </xf>
    <xf numFmtId="188" fontId="11" fillId="0" borderId="11" xfId="49" applyNumberFormat="1" applyFont="1" applyFill="1" applyBorder="1">
      <alignment vertical="top"/>
      <protection/>
    </xf>
    <xf numFmtId="188" fontId="11" fillId="0" borderId="0" xfId="49" applyNumberFormat="1" applyFont="1" applyFill="1" applyBorder="1">
      <alignment vertical="top"/>
      <protection/>
    </xf>
    <xf numFmtId="4" fontId="11" fillId="0" borderId="0" xfId="49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 applyProtection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11" fillId="0" borderId="11" xfId="49" applyNumberFormat="1" applyFont="1" applyFill="1" applyBorder="1" applyAlignment="1">
      <alignment horizontal="center" vertical="center"/>
      <protection/>
    </xf>
    <xf numFmtId="4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3" fillId="0" borderId="11" xfId="49" applyNumberFormat="1" applyFont="1" applyFill="1" applyBorder="1" applyAlignment="1">
      <alignment horizontal="center" vertical="center"/>
      <protection/>
    </xf>
    <xf numFmtId="3" fontId="13" fillId="0" borderId="11" xfId="49" applyNumberFormat="1" applyFont="1" applyFill="1" applyBorder="1" applyAlignment="1">
      <alignment horizontal="center" vertical="center"/>
      <protection/>
    </xf>
    <xf numFmtId="3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Alignment="1">
      <alignment/>
    </xf>
    <xf numFmtId="193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/>
    </xf>
    <xf numFmtId="0" fontId="9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" fontId="5" fillId="0" borderId="11" xfId="49" applyNumberFormat="1" applyFont="1" applyFill="1" applyBorder="1" applyAlignment="1">
      <alignment horizontal="center" vertical="center"/>
      <protection/>
    </xf>
    <xf numFmtId="3" fontId="5" fillId="0" borderId="11" xfId="49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49" applyNumberFormat="1" applyFont="1" applyFill="1" applyBorder="1" applyAlignment="1">
      <alignment horizontal="center" vertical="center"/>
      <protection/>
    </xf>
    <xf numFmtId="3" fontId="5" fillId="0" borderId="11" xfId="49" applyNumberFormat="1" applyFont="1" applyFill="1" applyBorder="1" applyAlignment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5" fillId="0" borderId="11" xfId="49" applyNumberFormat="1" applyFont="1" applyFill="1" applyBorder="1" applyAlignment="1">
      <alignment horizontal="center" vertical="center" wrapText="1"/>
      <protection/>
    </xf>
    <xf numFmtId="188" fontId="15" fillId="0" borderId="11" xfId="49" applyNumberFormat="1" applyFont="1" applyFill="1" applyBorder="1" applyAlignment="1">
      <alignment horizontal="left" vertical="center" wrapText="1"/>
      <protection/>
    </xf>
    <xf numFmtId="188" fontId="15" fillId="0" borderId="0" xfId="49" applyNumberFormat="1" applyFont="1" applyFill="1" applyBorder="1" applyAlignment="1">
      <alignment horizontal="left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 quotePrefix="1">
      <alignment horizontal="center" vertical="center"/>
    </xf>
    <xf numFmtId="0" fontId="9" fillId="0" borderId="14" xfId="0" applyFont="1" applyFill="1" applyBorder="1" applyAlignment="1" quotePrefix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BreakPreview" zoomScale="75" zoomScaleNormal="70" zoomScaleSheetLayoutView="75" zoomScalePageLayoutView="0" workbookViewId="0" topLeftCell="A82">
      <selection activeCell="D81" sqref="D81:D83"/>
    </sheetView>
  </sheetViews>
  <sheetFormatPr defaultColWidth="7.875" defaultRowHeight="12.75"/>
  <cols>
    <col min="1" max="1" width="13.00390625" style="7" customWidth="1"/>
    <col min="2" max="2" width="12.125" style="7" customWidth="1"/>
    <col min="3" max="3" width="12.375" style="7" customWidth="1"/>
    <col min="4" max="4" width="32.125" style="8" customWidth="1"/>
    <col min="5" max="5" width="60.625" style="7" customWidth="1"/>
    <col min="6" max="6" width="14.125" style="20" customWidth="1"/>
    <col min="7" max="7" width="16.75390625" style="20" customWidth="1"/>
    <col min="8" max="8" width="17.625" style="20" customWidth="1"/>
    <col min="9" max="9" width="18.125" style="20" customWidth="1"/>
    <col min="10" max="10" width="3.375" style="1" customWidth="1"/>
    <col min="11" max="11" width="13.125" style="1" customWidth="1"/>
    <col min="12" max="12" width="15.375" style="1" customWidth="1"/>
    <col min="13" max="16384" width="7.875" style="1" customWidth="1"/>
  </cols>
  <sheetData>
    <row r="1" spans="1:9" s="5" customFormat="1" ht="18.75">
      <c r="A1" s="6"/>
      <c r="B1" s="6"/>
      <c r="C1" s="6"/>
      <c r="D1" s="63"/>
      <c r="E1" s="6"/>
      <c r="F1" s="2"/>
      <c r="G1" s="53" t="s">
        <v>89</v>
      </c>
      <c r="H1" s="53"/>
      <c r="I1" s="54"/>
    </row>
    <row r="2" spans="1:9" s="5" customFormat="1" ht="18.75">
      <c r="A2" s="6"/>
      <c r="B2" s="6"/>
      <c r="C2" s="6"/>
      <c r="D2" s="63"/>
      <c r="E2" s="6"/>
      <c r="F2" s="2"/>
      <c r="G2" s="53" t="s">
        <v>0</v>
      </c>
      <c r="H2" s="53"/>
      <c r="I2" s="54"/>
    </row>
    <row r="3" spans="1:9" s="5" customFormat="1" ht="18.75">
      <c r="A3" s="6"/>
      <c r="B3" s="6"/>
      <c r="C3" s="6"/>
      <c r="D3" s="63"/>
      <c r="E3" s="6"/>
      <c r="F3" s="2"/>
      <c r="G3" s="75" t="s">
        <v>84</v>
      </c>
      <c r="H3" s="76"/>
      <c r="I3" s="76"/>
    </row>
    <row r="4" spans="1:9" s="5" customFormat="1" ht="18.75">
      <c r="A4" s="6"/>
      <c r="B4" s="6"/>
      <c r="C4" s="6"/>
      <c r="D4" s="63"/>
      <c r="E4" s="6"/>
      <c r="F4" s="2"/>
      <c r="G4" s="75" t="s">
        <v>126</v>
      </c>
      <c r="H4" s="77"/>
      <c r="I4" s="77"/>
    </row>
    <row r="5" spans="1:9" s="5" customFormat="1" ht="18.75">
      <c r="A5" s="6"/>
      <c r="B5" s="6"/>
      <c r="C5" s="6"/>
      <c r="D5" s="63"/>
      <c r="E5" s="6"/>
      <c r="F5" s="2"/>
      <c r="G5" s="75" t="s">
        <v>127</v>
      </c>
      <c r="H5" s="77"/>
      <c r="I5" s="77"/>
    </row>
    <row r="6" spans="8:9" ht="6.75" customHeight="1">
      <c r="H6" s="9"/>
      <c r="I6" s="9"/>
    </row>
    <row r="7" spans="1:9" s="6" customFormat="1" ht="18.75">
      <c r="A7" s="78" t="s">
        <v>16</v>
      </c>
      <c r="B7" s="78"/>
      <c r="C7" s="78"/>
      <c r="D7" s="78"/>
      <c r="E7" s="78"/>
      <c r="F7" s="78"/>
      <c r="G7" s="78"/>
      <c r="H7" s="78"/>
      <c r="I7" s="78"/>
    </row>
    <row r="8" spans="1:9" s="6" customFormat="1" ht="18.75">
      <c r="A8" s="78" t="s">
        <v>2</v>
      </c>
      <c r="B8" s="78"/>
      <c r="C8" s="78"/>
      <c r="D8" s="78"/>
      <c r="E8" s="78"/>
      <c r="F8" s="78"/>
      <c r="G8" s="78"/>
      <c r="H8" s="78"/>
      <c r="I8" s="78"/>
    </row>
    <row r="9" spans="1:9" s="4" customFormat="1" ht="12.75" customHeight="1">
      <c r="A9" s="10"/>
      <c r="B9" s="11"/>
      <c r="C9" s="11"/>
      <c r="D9" s="11"/>
      <c r="E9" s="64"/>
      <c r="F9" s="55"/>
      <c r="G9" s="56"/>
      <c r="H9" s="55"/>
      <c r="I9" s="12" t="s">
        <v>1</v>
      </c>
    </row>
    <row r="10" spans="1:9" ht="161.25" customHeight="1">
      <c r="A10" s="65" t="s">
        <v>7</v>
      </c>
      <c r="B10" s="65" t="s">
        <v>8</v>
      </c>
      <c r="C10" s="65" t="s">
        <v>9</v>
      </c>
      <c r="D10" s="66" t="s">
        <v>10</v>
      </c>
      <c r="E10" s="67" t="s">
        <v>11</v>
      </c>
      <c r="F10" s="29" t="s">
        <v>12</v>
      </c>
      <c r="G10" s="29" t="s">
        <v>13</v>
      </c>
      <c r="H10" s="29" t="s">
        <v>14</v>
      </c>
      <c r="I10" s="29" t="s">
        <v>15</v>
      </c>
    </row>
    <row r="11" spans="1:11" ht="37.5">
      <c r="A11" s="21" t="s">
        <v>5</v>
      </c>
      <c r="B11" s="13"/>
      <c r="C11" s="14"/>
      <c r="D11" s="22" t="s">
        <v>6</v>
      </c>
      <c r="E11" s="22"/>
      <c r="F11" s="30"/>
      <c r="G11" s="32">
        <f>G12</f>
        <v>350000</v>
      </c>
      <c r="H11" s="32">
        <f>H12</f>
        <v>350000</v>
      </c>
      <c r="I11" s="15"/>
      <c r="K11" s="1">
        <f aca="true" t="shared" si="0" ref="K11:K19">(H11*100)/G11</f>
        <v>100</v>
      </c>
    </row>
    <row r="12" spans="1:11" ht="75">
      <c r="A12" s="27" t="s">
        <v>49</v>
      </c>
      <c r="B12" s="26">
        <v>7670</v>
      </c>
      <c r="C12" s="25" t="s">
        <v>50</v>
      </c>
      <c r="D12" s="24" t="s">
        <v>51</v>
      </c>
      <c r="E12" s="43" t="s">
        <v>53</v>
      </c>
      <c r="F12" s="35">
        <v>2019</v>
      </c>
      <c r="G12" s="39">
        <f>200000+150000</f>
        <v>350000</v>
      </c>
      <c r="H12" s="39">
        <f>200000+150000</f>
        <v>350000</v>
      </c>
      <c r="I12" s="37">
        <v>100</v>
      </c>
      <c r="K12" s="1">
        <f t="shared" si="0"/>
        <v>100</v>
      </c>
    </row>
    <row r="13" spans="1:11" ht="37.5">
      <c r="A13" s="21" t="s">
        <v>21</v>
      </c>
      <c r="B13" s="21"/>
      <c r="C13" s="16"/>
      <c r="D13" s="22" t="s">
        <v>22</v>
      </c>
      <c r="E13" s="33"/>
      <c r="F13" s="30"/>
      <c r="G13" s="32">
        <f>G14</f>
        <v>13474597.68</v>
      </c>
      <c r="H13" s="32">
        <f>H14</f>
        <v>10277583</v>
      </c>
      <c r="I13" s="31"/>
      <c r="K13" s="1">
        <f t="shared" si="0"/>
        <v>76.27376522903354</v>
      </c>
    </row>
    <row r="14" spans="1:11" ht="18.75">
      <c r="A14" s="85" t="s">
        <v>25</v>
      </c>
      <c r="B14" s="79">
        <v>2010</v>
      </c>
      <c r="C14" s="82" t="s">
        <v>24</v>
      </c>
      <c r="D14" s="88" t="s">
        <v>26</v>
      </c>
      <c r="E14" s="68" t="s">
        <v>23</v>
      </c>
      <c r="F14" s="30"/>
      <c r="G14" s="32">
        <f>SUM(G15:G17)</f>
        <v>13474597.68</v>
      </c>
      <c r="H14" s="32">
        <f>SUM(H15:H17)</f>
        <v>10277583</v>
      </c>
      <c r="I14" s="31"/>
      <c r="K14" s="1">
        <f t="shared" si="0"/>
        <v>76.27376522903354</v>
      </c>
    </row>
    <row r="15" spans="1:12" ht="75">
      <c r="A15" s="86"/>
      <c r="B15" s="80"/>
      <c r="C15" s="83"/>
      <c r="D15" s="89"/>
      <c r="E15" s="33" t="s">
        <v>27</v>
      </c>
      <c r="F15" s="35" t="s">
        <v>30</v>
      </c>
      <c r="G15" s="39">
        <f>2733706.31+73705.58+121212.2</f>
        <v>2928624.0900000003</v>
      </c>
      <c r="H15" s="39">
        <v>1987300</v>
      </c>
      <c r="I15" s="37">
        <f>SUM(H15/G15*100)</f>
        <v>67.85780417451936</v>
      </c>
      <c r="K15" s="1">
        <f t="shared" si="0"/>
        <v>67.85780417451936</v>
      </c>
      <c r="L15" s="49"/>
    </row>
    <row r="16" spans="1:11" ht="93.75">
      <c r="A16" s="86"/>
      <c r="B16" s="80"/>
      <c r="C16" s="83"/>
      <c r="D16" s="89"/>
      <c r="E16" s="33" t="s">
        <v>28</v>
      </c>
      <c r="F16" s="35" t="s">
        <v>30</v>
      </c>
      <c r="G16" s="39">
        <f>115653.29+8282580+127377.38+20362.92</f>
        <v>8545973.59</v>
      </c>
      <c r="H16" s="39">
        <f>5496600+914383</f>
        <v>6410983</v>
      </c>
      <c r="I16" s="37">
        <f>SUM(H16/G16*100)</f>
        <v>75.01758497711435</v>
      </c>
      <c r="K16" s="1">
        <f t="shared" si="0"/>
        <v>75.01758497711435</v>
      </c>
    </row>
    <row r="17" spans="1:11" ht="56.25">
      <c r="A17" s="87"/>
      <c r="B17" s="81"/>
      <c r="C17" s="84"/>
      <c r="D17" s="90"/>
      <c r="E17" s="33" t="s">
        <v>29</v>
      </c>
      <c r="F17" s="35" t="s">
        <v>30</v>
      </c>
      <c r="G17" s="39">
        <v>2000000</v>
      </c>
      <c r="H17" s="39">
        <v>1879300</v>
      </c>
      <c r="I17" s="37">
        <f>SUM(H17/G17*100)</f>
        <v>93.965</v>
      </c>
      <c r="K17" s="1">
        <f t="shared" si="0"/>
        <v>93.965</v>
      </c>
    </row>
    <row r="18" spans="1:11" ht="37.5">
      <c r="A18" s="21" t="s">
        <v>4</v>
      </c>
      <c r="B18" s="21"/>
      <c r="C18" s="16"/>
      <c r="D18" s="22" t="s">
        <v>3</v>
      </c>
      <c r="E18" s="69"/>
      <c r="F18" s="17"/>
      <c r="G18" s="15">
        <f>G19+G41</f>
        <v>16834639.86</v>
      </c>
      <c r="H18" s="15">
        <f>H19+H41</f>
        <v>14783237.15</v>
      </c>
      <c r="I18" s="31"/>
      <c r="K18" s="1">
        <f t="shared" si="0"/>
        <v>87.81439503868306</v>
      </c>
    </row>
    <row r="19" spans="1:11" ht="15.75" customHeight="1">
      <c r="A19" s="85" t="s">
        <v>18</v>
      </c>
      <c r="B19" s="85" t="s">
        <v>19</v>
      </c>
      <c r="C19" s="82" t="s">
        <v>20</v>
      </c>
      <c r="D19" s="88" t="s">
        <v>17</v>
      </c>
      <c r="E19" s="68" t="s">
        <v>23</v>
      </c>
      <c r="F19" s="17"/>
      <c r="G19" s="15">
        <f>SUM(G20:G40)</f>
        <v>16541656.26</v>
      </c>
      <c r="H19" s="15">
        <f>SUM(H20:H40)</f>
        <v>14490253.55</v>
      </c>
      <c r="I19" s="31"/>
      <c r="K19" s="1">
        <f t="shared" si="0"/>
        <v>87.59856523581273</v>
      </c>
    </row>
    <row r="20" spans="1:11" ht="21" customHeight="1">
      <c r="A20" s="86"/>
      <c r="B20" s="86"/>
      <c r="C20" s="83"/>
      <c r="D20" s="89"/>
      <c r="E20" s="33" t="s">
        <v>54</v>
      </c>
      <c r="F20" s="35">
        <v>2019</v>
      </c>
      <c r="G20" s="57">
        <v>1565000</v>
      </c>
      <c r="H20" s="57">
        <v>1565000</v>
      </c>
      <c r="I20" s="58">
        <v>100</v>
      </c>
      <c r="K20" s="1">
        <f>(H20*100)/G20</f>
        <v>100</v>
      </c>
    </row>
    <row r="21" spans="1:11" s="51" customFormat="1" ht="55.5" customHeight="1">
      <c r="A21" s="86"/>
      <c r="B21" s="86"/>
      <c r="C21" s="83"/>
      <c r="D21" s="89"/>
      <c r="E21" s="52" t="s">
        <v>91</v>
      </c>
      <c r="F21" s="59">
        <v>2019</v>
      </c>
      <c r="G21" s="60">
        <v>291700</v>
      </c>
      <c r="H21" s="60">
        <f>296500-4800</f>
        <v>291700</v>
      </c>
      <c r="I21" s="61">
        <v>100</v>
      </c>
      <c r="K21" s="1">
        <f>(H21*100)/G21</f>
        <v>100</v>
      </c>
    </row>
    <row r="22" spans="1:11" ht="75">
      <c r="A22" s="86"/>
      <c r="B22" s="86"/>
      <c r="C22" s="83"/>
      <c r="D22" s="89"/>
      <c r="E22" s="52" t="s">
        <v>92</v>
      </c>
      <c r="F22" s="59">
        <v>2019</v>
      </c>
      <c r="G22" s="60">
        <v>196061</v>
      </c>
      <c r="H22" s="60">
        <f>199000-2939</f>
        <v>196061</v>
      </c>
      <c r="I22" s="61">
        <v>100</v>
      </c>
      <c r="K22" s="1">
        <f>(H22*100)/G22</f>
        <v>100</v>
      </c>
    </row>
    <row r="23" spans="1:11" ht="37.5">
      <c r="A23" s="86"/>
      <c r="B23" s="86"/>
      <c r="C23" s="83"/>
      <c r="D23" s="89"/>
      <c r="E23" s="33" t="s">
        <v>63</v>
      </c>
      <c r="F23" s="35">
        <v>2019</v>
      </c>
      <c r="G23" s="57">
        <v>3122517.66</v>
      </c>
      <c r="H23" s="57">
        <f>1500000+1431552.95</f>
        <v>2931552.95</v>
      </c>
      <c r="I23" s="58">
        <v>93</v>
      </c>
      <c r="K23" s="1">
        <f>(H23*100)/G23</f>
        <v>93.88427125821283</v>
      </c>
    </row>
    <row r="24" spans="1:11" ht="75">
      <c r="A24" s="86"/>
      <c r="B24" s="86"/>
      <c r="C24" s="83"/>
      <c r="D24" s="89"/>
      <c r="E24" s="33" t="s">
        <v>88</v>
      </c>
      <c r="F24" s="35">
        <v>2019</v>
      </c>
      <c r="G24" s="57">
        <v>10000</v>
      </c>
      <c r="H24" s="57">
        <v>10000</v>
      </c>
      <c r="I24" s="58">
        <v>100</v>
      </c>
      <c r="K24" s="1">
        <f aca="true" t="shared" si="1" ref="K24:K84">(H24*100)/G24</f>
        <v>100</v>
      </c>
    </row>
    <row r="25" spans="1:11" ht="56.25">
      <c r="A25" s="86"/>
      <c r="B25" s="86"/>
      <c r="C25" s="83"/>
      <c r="D25" s="89"/>
      <c r="E25" s="33" t="s">
        <v>71</v>
      </c>
      <c r="F25" s="35">
        <v>2019</v>
      </c>
      <c r="G25" s="57">
        <f>4832938-299970</f>
        <v>4532968</v>
      </c>
      <c r="H25" s="57">
        <f>1500000+341500+1000000+230000-299970</f>
        <v>2771530</v>
      </c>
      <c r="I25" s="58">
        <v>61</v>
      </c>
      <c r="K25" s="1">
        <f t="shared" si="1"/>
        <v>61.14161847160624</v>
      </c>
    </row>
    <row r="26" spans="1:9" ht="93.75">
      <c r="A26" s="86"/>
      <c r="B26" s="86"/>
      <c r="C26" s="83"/>
      <c r="D26" s="89"/>
      <c r="E26" s="33" t="s">
        <v>123</v>
      </c>
      <c r="F26" s="35">
        <v>2019</v>
      </c>
      <c r="G26" s="57">
        <v>299970</v>
      </c>
      <c r="H26" s="57">
        <v>299970</v>
      </c>
      <c r="I26" s="58">
        <v>100</v>
      </c>
    </row>
    <row r="27" spans="1:11" ht="75">
      <c r="A27" s="86"/>
      <c r="B27" s="86"/>
      <c r="C27" s="83"/>
      <c r="D27" s="89"/>
      <c r="E27" s="33" t="s">
        <v>55</v>
      </c>
      <c r="F27" s="35">
        <v>2019</v>
      </c>
      <c r="G27" s="57">
        <v>30000</v>
      </c>
      <c r="H27" s="57">
        <v>30000</v>
      </c>
      <c r="I27" s="58">
        <v>100</v>
      </c>
      <c r="K27" s="1">
        <f t="shared" si="1"/>
        <v>100</v>
      </c>
    </row>
    <row r="28" spans="1:11" ht="75">
      <c r="A28" s="86"/>
      <c r="B28" s="86"/>
      <c r="C28" s="83"/>
      <c r="D28" s="89"/>
      <c r="E28" s="52" t="s">
        <v>110</v>
      </c>
      <c r="F28" s="59">
        <v>2019</v>
      </c>
      <c r="G28" s="60">
        <v>58000</v>
      </c>
      <c r="H28" s="60">
        <v>58000</v>
      </c>
      <c r="I28" s="61">
        <v>100</v>
      </c>
      <c r="K28" s="1">
        <f t="shared" si="1"/>
        <v>100</v>
      </c>
    </row>
    <row r="29" spans="1:11" ht="56.25">
      <c r="A29" s="86"/>
      <c r="B29" s="86"/>
      <c r="C29" s="83"/>
      <c r="D29" s="89"/>
      <c r="E29" s="33" t="s">
        <v>62</v>
      </c>
      <c r="F29" s="35">
        <v>2019</v>
      </c>
      <c r="G29" s="57">
        <f>778600+7739-156928.4</f>
        <v>629410.6</v>
      </c>
      <c r="H29" s="57">
        <f>778600+7739-156928.4</f>
        <v>629410.6</v>
      </c>
      <c r="I29" s="58">
        <v>100</v>
      </c>
      <c r="K29" s="1">
        <f t="shared" si="1"/>
        <v>100</v>
      </c>
    </row>
    <row r="30" spans="1:11" ht="47.25" customHeight="1">
      <c r="A30" s="86"/>
      <c r="B30" s="86"/>
      <c r="C30" s="83"/>
      <c r="D30" s="89"/>
      <c r="E30" s="52" t="s">
        <v>93</v>
      </c>
      <c r="F30" s="59">
        <v>2019</v>
      </c>
      <c r="G30" s="60">
        <v>297000</v>
      </c>
      <c r="H30" s="60">
        <v>297000</v>
      </c>
      <c r="I30" s="61">
        <v>100</v>
      </c>
      <c r="K30" s="1">
        <f t="shared" si="1"/>
        <v>100</v>
      </c>
    </row>
    <row r="31" spans="1:11" ht="75">
      <c r="A31" s="86"/>
      <c r="B31" s="86"/>
      <c r="C31" s="83"/>
      <c r="D31" s="89"/>
      <c r="E31" s="33" t="s">
        <v>87</v>
      </c>
      <c r="F31" s="35">
        <v>2019</v>
      </c>
      <c r="G31" s="57">
        <v>299000</v>
      </c>
      <c r="H31" s="57">
        <v>200000</v>
      </c>
      <c r="I31" s="58">
        <v>67</v>
      </c>
      <c r="K31" s="1">
        <f t="shared" si="1"/>
        <v>66.88963210702342</v>
      </c>
    </row>
    <row r="32" spans="1:11" ht="75">
      <c r="A32" s="86"/>
      <c r="B32" s="86"/>
      <c r="C32" s="83"/>
      <c r="D32" s="89"/>
      <c r="E32" s="33" t="s">
        <v>86</v>
      </c>
      <c r="F32" s="35">
        <v>2019</v>
      </c>
      <c r="G32" s="57">
        <v>800000</v>
      </c>
      <c r="H32" s="57">
        <v>800000</v>
      </c>
      <c r="I32" s="58">
        <v>100</v>
      </c>
      <c r="K32" s="1">
        <f t="shared" si="1"/>
        <v>100</v>
      </c>
    </row>
    <row r="33" spans="1:11" ht="75">
      <c r="A33" s="86"/>
      <c r="B33" s="86"/>
      <c r="C33" s="83"/>
      <c r="D33" s="89"/>
      <c r="E33" s="52" t="s">
        <v>94</v>
      </c>
      <c r="F33" s="59">
        <v>2019</v>
      </c>
      <c r="G33" s="60">
        <v>49447</v>
      </c>
      <c r="H33" s="60">
        <v>49447</v>
      </c>
      <c r="I33" s="61">
        <v>100</v>
      </c>
      <c r="K33" s="1">
        <f t="shared" si="1"/>
        <v>100</v>
      </c>
    </row>
    <row r="34" spans="1:11" s="51" customFormat="1" ht="75">
      <c r="A34" s="86"/>
      <c r="B34" s="86"/>
      <c r="C34" s="83"/>
      <c r="D34" s="89"/>
      <c r="E34" s="52" t="s">
        <v>95</v>
      </c>
      <c r="F34" s="59">
        <v>2019</v>
      </c>
      <c r="G34" s="60">
        <v>299553</v>
      </c>
      <c r="H34" s="60">
        <v>299553</v>
      </c>
      <c r="I34" s="61">
        <v>100</v>
      </c>
      <c r="K34" s="1">
        <f t="shared" si="1"/>
        <v>100</v>
      </c>
    </row>
    <row r="35" spans="1:11" s="51" customFormat="1" ht="56.25">
      <c r="A35" s="86"/>
      <c r="B35" s="86"/>
      <c r="C35" s="83"/>
      <c r="D35" s="89"/>
      <c r="E35" s="52" t="s">
        <v>91</v>
      </c>
      <c r="F35" s="59">
        <v>2019</v>
      </c>
      <c r="G35" s="60">
        <v>280665</v>
      </c>
      <c r="H35" s="60">
        <v>280665</v>
      </c>
      <c r="I35" s="61">
        <v>100</v>
      </c>
      <c r="K35" s="1">
        <f t="shared" si="1"/>
        <v>100</v>
      </c>
    </row>
    <row r="36" spans="1:11" ht="36.75" customHeight="1">
      <c r="A36" s="86"/>
      <c r="B36" s="86"/>
      <c r="C36" s="83"/>
      <c r="D36" s="89"/>
      <c r="E36" s="33" t="s">
        <v>85</v>
      </c>
      <c r="F36" s="35">
        <v>2019</v>
      </c>
      <c r="G36" s="57">
        <v>60000</v>
      </c>
      <c r="H36" s="57">
        <v>60000</v>
      </c>
      <c r="I36" s="58">
        <v>100</v>
      </c>
      <c r="K36" s="1">
        <f t="shared" si="1"/>
        <v>100</v>
      </c>
    </row>
    <row r="37" spans="1:11" ht="43.5" customHeight="1">
      <c r="A37" s="86"/>
      <c r="B37" s="86"/>
      <c r="C37" s="83"/>
      <c r="D37" s="89"/>
      <c r="E37" s="33" t="s">
        <v>74</v>
      </c>
      <c r="F37" s="35">
        <v>2019</v>
      </c>
      <c r="G37" s="57">
        <v>297225</v>
      </c>
      <c r="H37" s="57">
        <v>297225</v>
      </c>
      <c r="I37" s="58">
        <v>100</v>
      </c>
      <c r="K37" s="1">
        <f t="shared" si="1"/>
        <v>100</v>
      </c>
    </row>
    <row r="38" spans="1:11" ht="37.5">
      <c r="A38" s="86"/>
      <c r="B38" s="86"/>
      <c r="C38" s="83"/>
      <c r="D38" s="89"/>
      <c r="E38" s="33" t="s">
        <v>73</v>
      </c>
      <c r="F38" s="35">
        <v>2019</v>
      </c>
      <c r="G38" s="57">
        <v>199015</v>
      </c>
      <c r="H38" s="57">
        <v>199015</v>
      </c>
      <c r="I38" s="58">
        <v>100</v>
      </c>
      <c r="K38" s="1">
        <f t="shared" si="1"/>
        <v>100</v>
      </c>
    </row>
    <row r="39" spans="1:11" ht="112.5">
      <c r="A39" s="86"/>
      <c r="B39" s="86"/>
      <c r="C39" s="83"/>
      <c r="D39" s="89"/>
      <c r="E39" s="33" t="s">
        <v>90</v>
      </c>
      <c r="F39" s="35">
        <v>2019</v>
      </c>
      <c r="G39" s="57">
        <v>1614319</v>
      </c>
      <c r="H39" s="57">
        <f>300000+700000+614319</f>
        <v>1614319</v>
      </c>
      <c r="I39" s="58">
        <v>100</v>
      </c>
      <c r="K39" s="1">
        <f t="shared" si="1"/>
        <v>100</v>
      </c>
    </row>
    <row r="40" spans="1:11" ht="112.5">
      <c r="A40" s="87"/>
      <c r="B40" s="87"/>
      <c r="C40" s="84"/>
      <c r="D40" s="90"/>
      <c r="E40" s="33" t="s">
        <v>69</v>
      </c>
      <c r="F40" s="35">
        <v>2019</v>
      </c>
      <c r="G40" s="57">
        <f>1614095-4290</f>
        <v>1609805</v>
      </c>
      <c r="H40" s="57">
        <f>1614095-4290</f>
        <v>1609805</v>
      </c>
      <c r="I40" s="58">
        <v>100</v>
      </c>
      <c r="K40" s="1">
        <f t="shared" si="1"/>
        <v>100</v>
      </c>
    </row>
    <row r="41" spans="1:11" ht="112.5">
      <c r="A41" s="21" t="s">
        <v>114</v>
      </c>
      <c r="B41" s="72" t="s">
        <v>115</v>
      </c>
      <c r="C41" s="73" t="s">
        <v>50</v>
      </c>
      <c r="D41" s="43" t="s">
        <v>116</v>
      </c>
      <c r="E41" s="52" t="s">
        <v>117</v>
      </c>
      <c r="F41" s="35">
        <v>2019</v>
      </c>
      <c r="G41" s="57">
        <v>292983.6</v>
      </c>
      <c r="H41" s="57">
        <v>292983.6</v>
      </c>
      <c r="I41" s="58">
        <v>100</v>
      </c>
      <c r="K41" s="1">
        <f t="shared" si="1"/>
        <v>100</v>
      </c>
    </row>
    <row r="42" spans="1:11" ht="56.25">
      <c r="A42" s="27" t="s">
        <v>36</v>
      </c>
      <c r="B42" s="28"/>
      <c r="C42" s="25"/>
      <c r="D42" s="40" t="s">
        <v>38</v>
      </c>
      <c r="E42" s="34"/>
      <c r="F42" s="35"/>
      <c r="G42" s="15">
        <f>G43+G46</f>
        <v>4005747</v>
      </c>
      <c r="H42" s="15">
        <f>H43+H46</f>
        <v>4005747</v>
      </c>
      <c r="I42" s="38"/>
      <c r="K42" s="1">
        <f t="shared" si="1"/>
        <v>100</v>
      </c>
    </row>
    <row r="43" spans="1:9" ht="18.75">
      <c r="A43" s="85" t="s">
        <v>56</v>
      </c>
      <c r="B43" s="101" t="s">
        <v>59</v>
      </c>
      <c r="C43" s="82" t="s">
        <v>57</v>
      </c>
      <c r="D43" s="88" t="s">
        <v>58</v>
      </c>
      <c r="E43" s="68" t="s">
        <v>23</v>
      </c>
      <c r="F43" s="35"/>
      <c r="G43" s="15">
        <f>SUM(G44:G45)</f>
        <v>290035</v>
      </c>
      <c r="H43" s="15">
        <f>SUM(H44:H45)</f>
        <v>290035</v>
      </c>
      <c r="I43" s="38"/>
    </row>
    <row r="44" spans="1:11" ht="48" customHeight="1">
      <c r="A44" s="86"/>
      <c r="B44" s="102"/>
      <c r="C44" s="83"/>
      <c r="D44" s="89"/>
      <c r="E44" s="34" t="s">
        <v>98</v>
      </c>
      <c r="F44" s="35">
        <v>2019</v>
      </c>
      <c r="G44" s="36">
        <v>56035</v>
      </c>
      <c r="H44" s="36">
        <v>56035</v>
      </c>
      <c r="I44" s="38">
        <v>100</v>
      </c>
      <c r="K44" s="1">
        <f t="shared" si="1"/>
        <v>100</v>
      </c>
    </row>
    <row r="45" spans="1:11" ht="48.75" customHeight="1">
      <c r="A45" s="87"/>
      <c r="B45" s="103"/>
      <c r="C45" s="84"/>
      <c r="D45" s="90"/>
      <c r="E45" s="34" t="s">
        <v>60</v>
      </c>
      <c r="F45" s="35">
        <v>2019</v>
      </c>
      <c r="G45" s="36">
        <v>234000</v>
      </c>
      <c r="H45" s="36">
        <v>234000</v>
      </c>
      <c r="I45" s="38">
        <v>100</v>
      </c>
      <c r="K45" s="1">
        <f t="shared" si="1"/>
        <v>100</v>
      </c>
    </row>
    <row r="46" spans="1:9" ht="27" customHeight="1">
      <c r="A46" s="85" t="s">
        <v>31</v>
      </c>
      <c r="B46" s="101" t="s">
        <v>32</v>
      </c>
      <c r="C46" s="82" t="s">
        <v>33</v>
      </c>
      <c r="D46" s="88" t="s">
        <v>34</v>
      </c>
      <c r="E46" s="68" t="s">
        <v>23</v>
      </c>
      <c r="F46" s="35"/>
      <c r="G46" s="15">
        <f>SUM(G47:G53)</f>
        <v>3715712</v>
      </c>
      <c r="H46" s="15">
        <f>SUM(H47:H53)</f>
        <v>3715712</v>
      </c>
      <c r="I46" s="38"/>
    </row>
    <row r="47" spans="1:11" ht="58.5" customHeight="1">
      <c r="A47" s="86"/>
      <c r="B47" s="102"/>
      <c r="C47" s="83"/>
      <c r="D47" s="89"/>
      <c r="E47" s="34" t="s">
        <v>61</v>
      </c>
      <c r="F47" s="35">
        <v>2019</v>
      </c>
      <c r="G47" s="36">
        <v>300000</v>
      </c>
      <c r="H47" s="36">
        <v>300000</v>
      </c>
      <c r="I47" s="38">
        <v>100</v>
      </c>
      <c r="K47" s="1">
        <f t="shared" si="1"/>
        <v>100</v>
      </c>
    </row>
    <row r="48" spans="1:16" ht="37.5">
      <c r="A48" s="86"/>
      <c r="B48" s="102"/>
      <c r="C48" s="83"/>
      <c r="D48" s="89"/>
      <c r="E48" s="34" t="s">
        <v>72</v>
      </c>
      <c r="F48" s="35">
        <v>2019</v>
      </c>
      <c r="G48" s="36">
        <f>700000+700000</f>
        <v>1400000</v>
      </c>
      <c r="H48" s="36">
        <f>700000+700000</f>
        <v>1400000</v>
      </c>
      <c r="I48" s="38">
        <v>100</v>
      </c>
      <c r="K48" s="1">
        <f t="shared" si="1"/>
        <v>100</v>
      </c>
      <c r="L48" s="74" t="s">
        <v>118</v>
      </c>
      <c r="M48" s="74"/>
      <c r="N48" s="74"/>
      <c r="O48" s="74"/>
      <c r="P48" s="74"/>
    </row>
    <row r="49" spans="1:11" ht="56.25">
      <c r="A49" s="86"/>
      <c r="B49" s="102"/>
      <c r="C49" s="83"/>
      <c r="D49" s="89"/>
      <c r="E49" s="34" t="s">
        <v>99</v>
      </c>
      <c r="F49" s="35">
        <v>2019</v>
      </c>
      <c r="G49" s="36">
        <f>40000+10000</f>
        <v>50000</v>
      </c>
      <c r="H49" s="36">
        <f>40000+10000</f>
        <v>50000</v>
      </c>
      <c r="I49" s="38">
        <v>100</v>
      </c>
      <c r="K49" s="1">
        <f t="shared" si="1"/>
        <v>100</v>
      </c>
    </row>
    <row r="50" spans="1:11" ht="37.5">
      <c r="A50" s="86"/>
      <c r="B50" s="102"/>
      <c r="C50" s="83"/>
      <c r="D50" s="89"/>
      <c r="E50" s="34" t="s">
        <v>96</v>
      </c>
      <c r="F50" s="35">
        <v>2019</v>
      </c>
      <c r="G50" s="36">
        <v>300000</v>
      </c>
      <c r="H50" s="36">
        <v>300000</v>
      </c>
      <c r="I50" s="38">
        <v>100</v>
      </c>
      <c r="K50" s="1">
        <f t="shared" si="1"/>
        <v>100</v>
      </c>
    </row>
    <row r="51" spans="1:11" ht="37.5">
      <c r="A51" s="86"/>
      <c r="B51" s="102"/>
      <c r="C51" s="83"/>
      <c r="D51" s="89"/>
      <c r="E51" s="34" t="s">
        <v>97</v>
      </c>
      <c r="F51" s="35">
        <v>2019</v>
      </c>
      <c r="G51" s="36">
        <v>84300</v>
      </c>
      <c r="H51" s="36">
        <v>84300</v>
      </c>
      <c r="I51" s="38">
        <v>100</v>
      </c>
      <c r="K51" s="1">
        <f t="shared" si="1"/>
        <v>100</v>
      </c>
    </row>
    <row r="52" spans="1:11" ht="37.5">
      <c r="A52" s="86"/>
      <c r="B52" s="102"/>
      <c r="C52" s="83"/>
      <c r="D52" s="89"/>
      <c r="E52" s="34" t="s">
        <v>119</v>
      </c>
      <c r="F52" s="35">
        <v>2019</v>
      </c>
      <c r="G52" s="36">
        <v>84200</v>
      </c>
      <c r="H52" s="36">
        <v>84200</v>
      </c>
      <c r="I52" s="38">
        <v>100</v>
      </c>
      <c r="K52" s="1">
        <f t="shared" si="1"/>
        <v>100</v>
      </c>
    </row>
    <row r="53" spans="1:11" ht="150">
      <c r="A53" s="87"/>
      <c r="B53" s="103"/>
      <c r="C53" s="84"/>
      <c r="D53" s="90"/>
      <c r="E53" s="34" t="s">
        <v>35</v>
      </c>
      <c r="F53" s="35">
        <v>2019</v>
      </c>
      <c r="G53" s="36">
        <v>1497212</v>
      </c>
      <c r="H53" s="36">
        <f>1000000+497212</f>
        <v>1497212</v>
      </c>
      <c r="I53" s="38">
        <v>100</v>
      </c>
      <c r="K53" s="1">
        <f t="shared" si="1"/>
        <v>100</v>
      </c>
    </row>
    <row r="54" spans="1:11" ht="93.75">
      <c r="A54" s="27" t="s">
        <v>37</v>
      </c>
      <c r="B54" s="28"/>
      <c r="C54" s="25"/>
      <c r="D54" s="40" t="s">
        <v>39</v>
      </c>
      <c r="E54" s="34"/>
      <c r="F54" s="35"/>
      <c r="G54" s="15">
        <f>G55+G81</f>
        <v>36601215.34</v>
      </c>
      <c r="H54" s="15">
        <f>H55+H81</f>
        <v>16581572.440000001</v>
      </c>
      <c r="I54" s="38"/>
      <c r="K54" s="1">
        <f t="shared" si="1"/>
        <v>45.303338389090776</v>
      </c>
    </row>
    <row r="55" spans="1:9" ht="18.75">
      <c r="A55" s="98">
        <v>3719770</v>
      </c>
      <c r="B55" s="95">
        <v>9770</v>
      </c>
      <c r="C55" s="92" t="s">
        <v>41</v>
      </c>
      <c r="D55" s="88" t="s">
        <v>42</v>
      </c>
      <c r="E55" s="68" t="s">
        <v>23</v>
      </c>
      <c r="F55" s="35"/>
      <c r="G55" s="15">
        <f>SUM(G56:G80)</f>
        <v>29901215.34</v>
      </c>
      <c r="H55" s="15">
        <f>SUM(H56:H80)</f>
        <v>15241572.440000001</v>
      </c>
      <c r="I55" s="38"/>
    </row>
    <row r="56" spans="1:11" ht="93.75">
      <c r="A56" s="99"/>
      <c r="B56" s="96"/>
      <c r="C56" s="93"/>
      <c r="D56" s="89"/>
      <c r="E56" s="50" t="s">
        <v>64</v>
      </c>
      <c r="F56" s="35" t="s">
        <v>68</v>
      </c>
      <c r="G56" s="36">
        <v>9506568</v>
      </c>
      <c r="H56" s="62">
        <v>500000</v>
      </c>
      <c r="I56" s="38" t="s">
        <v>103</v>
      </c>
      <c r="K56" s="1">
        <f t="shared" si="1"/>
        <v>5.259521627573695</v>
      </c>
    </row>
    <row r="57" spans="1:13" ht="64.5" customHeight="1">
      <c r="A57" s="99"/>
      <c r="B57" s="96"/>
      <c r="C57" s="93"/>
      <c r="D57" s="89"/>
      <c r="E57" s="50" t="s">
        <v>65</v>
      </c>
      <c r="F57" s="35">
        <v>2019</v>
      </c>
      <c r="G57" s="36">
        <f>H57</f>
        <v>1260975.74</v>
      </c>
      <c r="H57" s="62">
        <f>1053300+15121.74+192554</f>
        <v>1260975.74</v>
      </c>
      <c r="I57" s="38">
        <v>100</v>
      </c>
      <c r="K57" s="1">
        <f t="shared" si="1"/>
        <v>100</v>
      </c>
      <c r="M57" s="1">
        <v>192554</v>
      </c>
    </row>
    <row r="58" spans="1:11" ht="56.25">
      <c r="A58" s="99"/>
      <c r="B58" s="96"/>
      <c r="C58" s="93"/>
      <c r="D58" s="89"/>
      <c r="E58" s="50" t="s">
        <v>66</v>
      </c>
      <c r="F58" s="35">
        <v>2019</v>
      </c>
      <c r="G58" s="36">
        <v>299460</v>
      </c>
      <c r="H58" s="62">
        <v>299460</v>
      </c>
      <c r="I58" s="38">
        <v>100</v>
      </c>
      <c r="K58" s="1">
        <f t="shared" si="1"/>
        <v>100</v>
      </c>
    </row>
    <row r="59" spans="1:11" ht="37.5">
      <c r="A59" s="99"/>
      <c r="B59" s="96"/>
      <c r="C59" s="93"/>
      <c r="D59" s="89"/>
      <c r="E59" s="50" t="s">
        <v>67</v>
      </c>
      <c r="F59" s="35">
        <v>2019</v>
      </c>
      <c r="G59" s="36">
        <v>300000</v>
      </c>
      <c r="H59" s="62">
        <v>189000</v>
      </c>
      <c r="I59" s="38" t="s">
        <v>104</v>
      </c>
      <c r="K59" s="1">
        <f t="shared" si="1"/>
        <v>63</v>
      </c>
    </row>
    <row r="60" spans="1:11" ht="75">
      <c r="A60" s="99"/>
      <c r="B60" s="96"/>
      <c r="C60" s="93"/>
      <c r="D60" s="89"/>
      <c r="E60" s="34" t="s">
        <v>52</v>
      </c>
      <c r="F60" s="35">
        <v>2019</v>
      </c>
      <c r="G60" s="36">
        <f>297126+100000</f>
        <v>397126</v>
      </c>
      <c r="H60" s="36">
        <f>297126+100000</f>
        <v>397126</v>
      </c>
      <c r="I60" s="38">
        <v>100</v>
      </c>
      <c r="K60" s="1">
        <f t="shared" si="1"/>
        <v>100</v>
      </c>
    </row>
    <row r="61" spans="1:13" ht="56.25">
      <c r="A61" s="99"/>
      <c r="B61" s="96"/>
      <c r="C61" s="93"/>
      <c r="D61" s="89"/>
      <c r="E61" s="43" t="s">
        <v>40</v>
      </c>
      <c r="F61" s="35">
        <v>2019</v>
      </c>
      <c r="G61" s="36">
        <f>1327800-52262.4</f>
        <v>1275537.6</v>
      </c>
      <c r="H61" s="36">
        <f>1327800-52262.4</f>
        <v>1275537.6</v>
      </c>
      <c r="I61" s="38">
        <v>100</v>
      </c>
      <c r="K61" s="1">
        <f t="shared" si="1"/>
        <v>100</v>
      </c>
      <c r="M61" s="1">
        <v>-52262.4</v>
      </c>
    </row>
    <row r="62" spans="1:11" ht="56.25">
      <c r="A62" s="99"/>
      <c r="B62" s="96"/>
      <c r="C62" s="93"/>
      <c r="D62" s="89"/>
      <c r="E62" s="43" t="s">
        <v>43</v>
      </c>
      <c r="F62" s="35" t="s">
        <v>44</v>
      </c>
      <c r="G62" s="36">
        <v>1305744</v>
      </c>
      <c r="H62" s="36">
        <f>847750-15121.74</f>
        <v>832628.26</v>
      </c>
      <c r="I62" s="38" t="s">
        <v>104</v>
      </c>
      <c r="K62" s="1">
        <f t="shared" si="1"/>
        <v>63.766577522087026</v>
      </c>
    </row>
    <row r="63" spans="1:11" ht="56.25">
      <c r="A63" s="99"/>
      <c r="B63" s="96"/>
      <c r="C63" s="93"/>
      <c r="D63" s="89"/>
      <c r="E63" s="43" t="s">
        <v>46</v>
      </c>
      <c r="F63" s="35">
        <v>2019</v>
      </c>
      <c r="G63" s="36">
        <v>174055</v>
      </c>
      <c r="H63" s="36">
        <v>174055</v>
      </c>
      <c r="I63" s="38">
        <v>100</v>
      </c>
      <c r="K63" s="1">
        <f t="shared" si="1"/>
        <v>100</v>
      </c>
    </row>
    <row r="64" spans="1:11" ht="56.25">
      <c r="A64" s="99"/>
      <c r="B64" s="96"/>
      <c r="C64" s="93"/>
      <c r="D64" s="89"/>
      <c r="E64" s="43" t="s">
        <v>47</v>
      </c>
      <c r="F64" s="35">
        <v>2019</v>
      </c>
      <c r="G64" s="36">
        <v>401111</v>
      </c>
      <c r="H64" s="36">
        <v>401111</v>
      </c>
      <c r="I64" s="38">
        <v>100</v>
      </c>
      <c r="K64" s="1">
        <f t="shared" si="1"/>
        <v>100</v>
      </c>
    </row>
    <row r="65" spans="1:11" ht="56.25">
      <c r="A65" s="99"/>
      <c r="B65" s="96"/>
      <c r="C65" s="93"/>
      <c r="D65" s="89"/>
      <c r="E65" s="43" t="s">
        <v>48</v>
      </c>
      <c r="F65" s="35">
        <v>2019</v>
      </c>
      <c r="G65" s="36">
        <v>227897</v>
      </c>
      <c r="H65" s="36">
        <v>227897</v>
      </c>
      <c r="I65" s="38">
        <v>100</v>
      </c>
      <c r="K65" s="1">
        <f t="shared" si="1"/>
        <v>100</v>
      </c>
    </row>
    <row r="66" spans="1:11" ht="93.75">
      <c r="A66" s="99"/>
      <c r="B66" s="96"/>
      <c r="C66" s="93"/>
      <c r="D66" s="89"/>
      <c r="E66" s="33" t="s">
        <v>70</v>
      </c>
      <c r="F66" s="35">
        <v>2019</v>
      </c>
      <c r="G66" s="36">
        <v>1289724</v>
      </c>
      <c r="H66" s="36">
        <v>1289724</v>
      </c>
      <c r="I66" s="37">
        <v>100</v>
      </c>
      <c r="K66" s="1">
        <f t="shared" si="1"/>
        <v>100</v>
      </c>
    </row>
    <row r="67" spans="1:11" ht="56.25">
      <c r="A67" s="99"/>
      <c r="B67" s="96"/>
      <c r="C67" s="93"/>
      <c r="D67" s="89"/>
      <c r="E67" s="34" t="s">
        <v>45</v>
      </c>
      <c r="F67" s="35">
        <v>2019</v>
      </c>
      <c r="G67" s="36">
        <v>1401000</v>
      </c>
      <c r="H67" s="36">
        <v>1260900</v>
      </c>
      <c r="I67" s="38" t="s">
        <v>105</v>
      </c>
      <c r="K67" s="1">
        <f t="shared" si="1"/>
        <v>90</v>
      </c>
    </row>
    <row r="68" spans="1:11" ht="75">
      <c r="A68" s="99"/>
      <c r="B68" s="96"/>
      <c r="C68" s="93"/>
      <c r="D68" s="89"/>
      <c r="E68" s="34" t="s">
        <v>75</v>
      </c>
      <c r="F68" s="35">
        <v>2019</v>
      </c>
      <c r="G68" s="36">
        <v>852644</v>
      </c>
      <c r="H68" s="36">
        <v>127897</v>
      </c>
      <c r="I68" s="38" t="s">
        <v>106</v>
      </c>
      <c r="K68" s="1">
        <f t="shared" si="1"/>
        <v>15.000046912896824</v>
      </c>
    </row>
    <row r="69" spans="1:11" ht="75">
      <c r="A69" s="99"/>
      <c r="B69" s="96"/>
      <c r="C69" s="93"/>
      <c r="D69" s="89"/>
      <c r="E69" s="34" t="s">
        <v>76</v>
      </c>
      <c r="F69" s="35">
        <v>2019</v>
      </c>
      <c r="G69" s="36">
        <v>228257</v>
      </c>
      <c r="H69" s="36">
        <v>228257</v>
      </c>
      <c r="I69" s="38">
        <v>100</v>
      </c>
      <c r="K69" s="1">
        <f t="shared" si="1"/>
        <v>100</v>
      </c>
    </row>
    <row r="70" spans="1:11" ht="93.75">
      <c r="A70" s="99"/>
      <c r="B70" s="96"/>
      <c r="C70" s="93"/>
      <c r="D70" s="89"/>
      <c r="E70" s="34" t="s">
        <v>77</v>
      </c>
      <c r="F70" s="35">
        <v>2019</v>
      </c>
      <c r="G70" s="36">
        <v>3344491</v>
      </c>
      <c r="H70" s="36">
        <v>300000</v>
      </c>
      <c r="I70" s="38" t="s">
        <v>107</v>
      </c>
      <c r="K70" s="1">
        <f t="shared" si="1"/>
        <v>8.969974803340778</v>
      </c>
    </row>
    <row r="71" spans="1:14" ht="75">
      <c r="A71" s="99"/>
      <c r="B71" s="96"/>
      <c r="C71" s="93"/>
      <c r="D71" s="89"/>
      <c r="E71" s="34" t="s">
        <v>83</v>
      </c>
      <c r="F71" s="35">
        <v>2019</v>
      </c>
      <c r="G71" s="36">
        <v>1499000</v>
      </c>
      <c r="H71" s="36">
        <f>1000000+230490+260025</f>
        <v>1490515</v>
      </c>
      <c r="I71" s="38">
        <v>100</v>
      </c>
      <c r="K71" s="1">
        <f t="shared" si="1"/>
        <v>99.4339559706471</v>
      </c>
      <c r="M71" s="1">
        <v>260025</v>
      </c>
      <c r="N71" s="1">
        <v>230490</v>
      </c>
    </row>
    <row r="72" spans="1:13" ht="56.25">
      <c r="A72" s="99"/>
      <c r="B72" s="96"/>
      <c r="C72" s="93"/>
      <c r="D72" s="89"/>
      <c r="E72" s="34" t="s">
        <v>79</v>
      </c>
      <c r="F72" s="35">
        <v>2019</v>
      </c>
      <c r="G72" s="36">
        <f>251202-54976</f>
        <v>196226</v>
      </c>
      <c r="H72" s="36">
        <f>251202-54976</f>
        <v>196226</v>
      </c>
      <c r="I72" s="38">
        <v>100</v>
      </c>
      <c r="K72" s="1">
        <f t="shared" si="1"/>
        <v>100</v>
      </c>
      <c r="M72" s="1">
        <v>-54976</v>
      </c>
    </row>
    <row r="73" spans="1:11" ht="56.25">
      <c r="A73" s="99"/>
      <c r="B73" s="96"/>
      <c r="C73" s="93"/>
      <c r="D73" s="89"/>
      <c r="E73" s="34" t="s">
        <v>100</v>
      </c>
      <c r="F73" s="35">
        <v>2019</v>
      </c>
      <c r="G73" s="36">
        <v>1466070</v>
      </c>
      <c r="H73" s="36">
        <v>1348367.44</v>
      </c>
      <c r="I73" s="38" t="s">
        <v>111</v>
      </c>
      <c r="K73" s="1">
        <f t="shared" si="1"/>
        <v>91.97155933891288</v>
      </c>
    </row>
    <row r="74" spans="1:11" ht="56.25">
      <c r="A74" s="99"/>
      <c r="B74" s="96"/>
      <c r="C74" s="93"/>
      <c r="D74" s="89"/>
      <c r="E74" s="34" t="s">
        <v>124</v>
      </c>
      <c r="F74" s="35">
        <v>2019</v>
      </c>
      <c r="G74" s="36">
        <v>297500</v>
      </c>
      <c r="H74" s="36">
        <v>297500</v>
      </c>
      <c r="I74" s="38">
        <v>100</v>
      </c>
      <c r="K74" s="1">
        <f t="shared" si="1"/>
        <v>100</v>
      </c>
    </row>
    <row r="75" spans="1:13" ht="75">
      <c r="A75" s="99"/>
      <c r="B75" s="96"/>
      <c r="C75" s="93"/>
      <c r="D75" s="89"/>
      <c r="E75" s="34" t="s">
        <v>78</v>
      </c>
      <c r="F75" s="35">
        <v>2019</v>
      </c>
      <c r="G75" s="36">
        <f>474218-66812</f>
        <v>407406</v>
      </c>
      <c r="H75" s="36">
        <f>474218-66812</f>
        <v>407406</v>
      </c>
      <c r="I75" s="38">
        <v>100</v>
      </c>
      <c r="K75" s="1">
        <f t="shared" si="1"/>
        <v>100</v>
      </c>
      <c r="M75" s="1">
        <v>-66812</v>
      </c>
    </row>
    <row r="76" spans="1:11" ht="75">
      <c r="A76" s="99"/>
      <c r="B76" s="96"/>
      <c r="C76" s="93"/>
      <c r="D76" s="89"/>
      <c r="E76" s="34" t="s">
        <v>112</v>
      </c>
      <c r="F76" s="35">
        <v>2019</v>
      </c>
      <c r="G76" s="36">
        <v>186999</v>
      </c>
      <c r="H76" s="36">
        <v>174050.4</v>
      </c>
      <c r="I76" s="38" t="s">
        <v>113</v>
      </c>
      <c r="K76" s="1">
        <f t="shared" si="1"/>
        <v>93.07557794426708</v>
      </c>
    </row>
    <row r="77" spans="1:11" ht="56.25">
      <c r="A77" s="99"/>
      <c r="B77" s="96"/>
      <c r="C77" s="93"/>
      <c r="D77" s="89"/>
      <c r="E77" s="34" t="s">
        <v>101</v>
      </c>
      <c r="F77" s="35">
        <v>2019</v>
      </c>
      <c r="G77" s="36">
        <v>1499363</v>
      </c>
      <c r="H77" s="36">
        <v>1212683</v>
      </c>
      <c r="I77" s="38" t="s">
        <v>108</v>
      </c>
      <c r="K77" s="1">
        <f t="shared" si="1"/>
        <v>80.87988032251029</v>
      </c>
    </row>
    <row r="78" spans="1:11" ht="56.25">
      <c r="A78" s="99"/>
      <c r="B78" s="96"/>
      <c r="C78" s="93"/>
      <c r="D78" s="89"/>
      <c r="E78" s="34" t="s">
        <v>120</v>
      </c>
      <c r="F78" s="35">
        <v>2019</v>
      </c>
      <c r="G78" s="36">
        <v>1425884</v>
      </c>
      <c r="H78" s="36">
        <v>800000</v>
      </c>
      <c r="I78" s="38" t="s">
        <v>122</v>
      </c>
      <c r="K78" s="1">
        <f t="shared" si="1"/>
        <v>56.105545752669926</v>
      </c>
    </row>
    <row r="79" spans="1:11" ht="56.25">
      <c r="A79" s="99"/>
      <c r="B79" s="96"/>
      <c r="C79" s="93"/>
      <c r="D79" s="89"/>
      <c r="E79" s="34" t="s">
        <v>121</v>
      </c>
      <c r="F79" s="35">
        <v>2019</v>
      </c>
      <c r="G79" s="36">
        <v>158177</v>
      </c>
      <c r="H79" s="36">
        <v>158177</v>
      </c>
      <c r="I79" s="38">
        <v>100</v>
      </c>
      <c r="K79" s="1">
        <f t="shared" si="1"/>
        <v>100</v>
      </c>
    </row>
    <row r="80" spans="1:11" ht="56.25">
      <c r="A80" s="100"/>
      <c r="B80" s="97"/>
      <c r="C80" s="94"/>
      <c r="D80" s="90"/>
      <c r="E80" s="34" t="s">
        <v>102</v>
      </c>
      <c r="F80" s="35">
        <v>2019</v>
      </c>
      <c r="G80" s="36">
        <v>500000</v>
      </c>
      <c r="H80" s="36">
        <f>250000+142079</f>
        <v>392079</v>
      </c>
      <c r="I80" s="38" t="s">
        <v>125</v>
      </c>
      <c r="K80" s="1">
        <f t="shared" si="1"/>
        <v>78.4158</v>
      </c>
    </row>
    <row r="81" spans="1:9" ht="18.75">
      <c r="A81" s="98">
        <v>3719750</v>
      </c>
      <c r="B81" s="95">
        <v>9750</v>
      </c>
      <c r="C81" s="92" t="s">
        <v>41</v>
      </c>
      <c r="D81" s="88" t="s">
        <v>82</v>
      </c>
      <c r="E81" s="68" t="s">
        <v>23</v>
      </c>
      <c r="F81" s="35"/>
      <c r="G81" s="15">
        <f>SUM(G82:G83)</f>
        <v>6700000</v>
      </c>
      <c r="H81" s="15">
        <f>SUM(H82:H83)</f>
        <v>1340000</v>
      </c>
      <c r="I81" s="38"/>
    </row>
    <row r="82" spans="1:11" ht="150">
      <c r="A82" s="99"/>
      <c r="B82" s="96"/>
      <c r="C82" s="93"/>
      <c r="D82" s="89"/>
      <c r="E82" s="34" t="s">
        <v>80</v>
      </c>
      <c r="F82" s="35">
        <v>2019</v>
      </c>
      <c r="G82" s="36">
        <v>1500000</v>
      </c>
      <c r="H82" s="36">
        <v>300000</v>
      </c>
      <c r="I82" s="38" t="s">
        <v>109</v>
      </c>
      <c r="K82" s="1">
        <f t="shared" si="1"/>
        <v>20</v>
      </c>
    </row>
    <row r="83" spans="1:11" ht="150">
      <c r="A83" s="100"/>
      <c r="B83" s="97"/>
      <c r="C83" s="94"/>
      <c r="D83" s="90"/>
      <c r="E83" s="34" t="s">
        <v>81</v>
      </c>
      <c r="F83" s="35">
        <v>2019</v>
      </c>
      <c r="G83" s="36">
        <v>5200000</v>
      </c>
      <c r="H83" s="36">
        <f>200000+840000</f>
        <v>1040000</v>
      </c>
      <c r="I83" s="38" t="s">
        <v>109</v>
      </c>
      <c r="K83" s="1">
        <f t="shared" si="1"/>
        <v>20</v>
      </c>
    </row>
    <row r="84" spans="1:11" s="2" customFormat="1" ht="18.75">
      <c r="A84" s="22"/>
      <c r="B84" s="41"/>
      <c r="C84" s="42"/>
      <c r="D84" s="43"/>
      <c r="E84" s="70"/>
      <c r="F84" s="17"/>
      <c r="G84" s="15">
        <f>G11+G13+G18+G42+G54</f>
        <v>71266199.88</v>
      </c>
      <c r="H84" s="15">
        <f>H11+H13+H18+H42+H54</f>
        <v>45998139.59</v>
      </c>
      <c r="I84" s="15"/>
      <c r="K84" s="1">
        <f t="shared" si="1"/>
        <v>64.54411722170249</v>
      </c>
    </row>
    <row r="85" spans="1:9" s="2" customFormat="1" ht="24.75" customHeight="1">
      <c r="A85" s="23"/>
      <c r="B85" s="44"/>
      <c r="C85" s="45"/>
      <c r="D85" s="46"/>
      <c r="E85" s="71"/>
      <c r="F85" s="18"/>
      <c r="G85" s="18"/>
      <c r="H85" s="18"/>
      <c r="I85" s="19"/>
    </row>
    <row r="86" spans="1:9" s="4" customFormat="1" ht="28.5" customHeight="1">
      <c r="A86" s="91" t="s">
        <v>129</v>
      </c>
      <c r="B86" s="91"/>
      <c r="C86" s="91"/>
      <c r="D86" s="46"/>
      <c r="E86" s="6"/>
      <c r="F86" s="3" t="s">
        <v>128</v>
      </c>
      <c r="G86" s="2"/>
      <c r="H86" s="2"/>
      <c r="I86" s="3"/>
    </row>
    <row r="87" spans="1:9" s="2" customFormat="1" ht="15.75" customHeight="1">
      <c r="A87" s="23"/>
      <c r="B87" s="44"/>
      <c r="C87" s="45"/>
      <c r="D87" s="46"/>
      <c r="E87" s="7"/>
      <c r="F87" s="20"/>
      <c r="G87" s="20"/>
      <c r="H87" s="20"/>
      <c r="I87" s="20"/>
    </row>
    <row r="88" spans="1:4" ht="18.75">
      <c r="A88" s="23"/>
      <c r="B88" s="44"/>
      <c r="C88" s="45"/>
      <c r="D88" s="46"/>
    </row>
    <row r="89" spans="1:4" ht="18.75">
      <c r="A89" s="23"/>
      <c r="B89" s="44"/>
      <c r="C89" s="45"/>
      <c r="D89" s="46"/>
    </row>
    <row r="90" spans="1:4" ht="18.75">
      <c r="A90" s="23"/>
      <c r="B90" s="44"/>
      <c r="C90" s="45"/>
      <c r="D90" s="46"/>
    </row>
    <row r="91" spans="1:4" ht="18.75">
      <c r="A91" s="23"/>
      <c r="B91" s="44"/>
      <c r="C91" s="45"/>
      <c r="D91" s="46"/>
    </row>
    <row r="92" spans="1:4" ht="18.75">
      <c r="A92" s="23"/>
      <c r="B92" s="44"/>
      <c r="C92" s="45"/>
      <c r="D92" s="46"/>
    </row>
    <row r="93" spans="1:4" ht="18.75">
      <c r="A93" s="23"/>
      <c r="B93" s="44"/>
      <c r="C93" s="45"/>
      <c r="D93" s="46"/>
    </row>
    <row r="94" spans="1:4" ht="18.75">
      <c r="A94" s="23"/>
      <c r="B94" s="44"/>
      <c r="C94" s="45"/>
      <c r="D94" s="46"/>
    </row>
    <row r="95" spans="1:4" ht="18.75">
      <c r="A95" s="23"/>
      <c r="B95" s="44"/>
      <c r="C95" s="45"/>
      <c r="D95" s="46"/>
    </row>
    <row r="96" spans="1:4" ht="18.75">
      <c r="A96" s="23"/>
      <c r="B96" s="44"/>
      <c r="C96" s="45"/>
      <c r="D96" s="46"/>
    </row>
    <row r="97" spans="1:4" ht="18.75">
      <c r="A97" s="23"/>
      <c r="B97" s="44"/>
      <c r="C97" s="45"/>
      <c r="D97" s="46"/>
    </row>
    <row r="98" spans="1:4" ht="18.75">
      <c r="A98" s="23"/>
      <c r="B98" s="44"/>
      <c r="C98" s="45"/>
      <c r="D98" s="46"/>
    </row>
    <row r="99" spans="1:4" ht="18.75">
      <c r="A99" s="23"/>
      <c r="B99" s="44"/>
      <c r="C99" s="45"/>
      <c r="D99" s="46"/>
    </row>
    <row r="100" spans="1:4" ht="18.75">
      <c r="A100" s="23"/>
      <c r="B100" s="44"/>
      <c r="C100" s="45"/>
      <c r="D100" s="46"/>
    </row>
    <row r="101" spans="1:4" ht="18.75">
      <c r="A101" s="23"/>
      <c r="B101" s="44"/>
      <c r="C101" s="45"/>
      <c r="D101" s="46"/>
    </row>
    <row r="102" spans="1:4" ht="18.75">
      <c r="A102" s="23"/>
      <c r="B102" s="44"/>
      <c r="C102" s="45"/>
      <c r="D102" s="46"/>
    </row>
    <row r="103" spans="1:4" ht="18.75">
      <c r="A103" s="23"/>
      <c r="B103" s="44"/>
      <c r="C103" s="45"/>
      <c r="D103" s="46"/>
    </row>
    <row r="104" spans="1:4" ht="18.75">
      <c r="A104" s="23"/>
      <c r="B104" s="44"/>
      <c r="C104" s="45"/>
      <c r="D104" s="46"/>
    </row>
    <row r="105" spans="1:4" ht="18.75">
      <c r="A105" s="23"/>
      <c r="B105" s="44"/>
      <c r="C105" s="45"/>
      <c r="D105" s="46"/>
    </row>
    <row r="106" spans="1:4" ht="18.75">
      <c r="A106" s="23"/>
      <c r="B106" s="44"/>
      <c r="C106" s="45"/>
      <c r="D106" s="46"/>
    </row>
    <row r="107" spans="1:4" ht="18.75">
      <c r="A107" s="23"/>
      <c r="B107" s="44"/>
      <c r="C107" s="45"/>
      <c r="D107" s="46"/>
    </row>
    <row r="108" spans="1:4" ht="18.75">
      <c r="A108" s="23"/>
      <c r="B108" s="44"/>
      <c r="C108" s="45"/>
      <c r="D108" s="46"/>
    </row>
    <row r="109" spans="1:4" ht="18.75">
      <c r="A109" s="23"/>
      <c r="B109" s="44"/>
      <c r="C109" s="45"/>
      <c r="D109" s="46"/>
    </row>
    <row r="110" spans="1:4" ht="18.75">
      <c r="A110" s="23"/>
      <c r="B110" s="44"/>
      <c r="C110" s="45"/>
      <c r="D110" s="46"/>
    </row>
    <row r="111" spans="1:4" ht="18.75">
      <c r="A111" s="47"/>
      <c r="B111" s="47"/>
      <c r="C111" s="47"/>
      <c r="D111" s="48"/>
    </row>
    <row r="112" spans="1:4" ht="18.75">
      <c r="A112" s="47"/>
      <c r="B112" s="47"/>
      <c r="C112" s="47"/>
      <c r="D112" s="48"/>
    </row>
    <row r="113" spans="1:4" ht="18.75">
      <c r="A113" s="47"/>
      <c r="B113" s="47"/>
      <c r="C113" s="47"/>
      <c r="D113" s="48"/>
    </row>
  </sheetData>
  <sheetProtection/>
  <mergeCells count="31">
    <mergeCell ref="D46:D53"/>
    <mergeCell ref="C46:C53"/>
    <mergeCell ref="B46:B53"/>
    <mergeCell ref="A46:A53"/>
    <mergeCell ref="D19:D40"/>
    <mergeCell ref="C19:C40"/>
    <mergeCell ref="B19:B40"/>
    <mergeCell ref="A19:A40"/>
    <mergeCell ref="D43:D45"/>
    <mergeCell ref="C43:C45"/>
    <mergeCell ref="B43:B45"/>
    <mergeCell ref="A43:A45"/>
    <mergeCell ref="A86:C86"/>
    <mergeCell ref="D81:D83"/>
    <mergeCell ref="C81:C83"/>
    <mergeCell ref="B81:B83"/>
    <mergeCell ref="A81:A83"/>
    <mergeCell ref="D55:D80"/>
    <mergeCell ref="C55:C80"/>
    <mergeCell ref="B55:B80"/>
    <mergeCell ref="A55:A80"/>
    <mergeCell ref="L48:P48"/>
    <mergeCell ref="G3:I3"/>
    <mergeCell ref="G4:I4"/>
    <mergeCell ref="G5:I5"/>
    <mergeCell ref="A7:I7"/>
    <mergeCell ref="A8:I8"/>
    <mergeCell ref="B14:B17"/>
    <mergeCell ref="C14:C17"/>
    <mergeCell ref="A14:A17"/>
    <mergeCell ref="D14:D17"/>
  </mergeCells>
  <printOptions/>
  <pageMargins left="0.61" right="0.15748031496062992" top="0.37" bottom="0.22" header="0.4" footer="0.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2019-11-19T14:16:48Z</cp:lastPrinted>
  <dcterms:created xsi:type="dcterms:W3CDTF">2015-01-28T07:10:13Z</dcterms:created>
  <dcterms:modified xsi:type="dcterms:W3CDTF">2019-12-27T11:25:14Z</dcterms:modified>
  <cp:category/>
  <cp:version/>
  <cp:contentType/>
  <cp:contentStatus/>
</cp:coreProperties>
</file>