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19440" windowHeight="11625"/>
  </bookViews>
  <sheets>
    <sheet name="додаток 5" sheetId="1" r:id="rId1"/>
  </sheets>
  <definedNames>
    <definedName name="_xlnm.Print_Titles" localSheetId="0">'додаток 5'!$4:$9</definedName>
    <definedName name="_xlnm.Print_Area" localSheetId="0">'додаток 5'!$A$1:$AN$42</definedName>
  </definedNames>
  <calcPr calcId="144525"/>
</workbook>
</file>

<file path=xl/calcChain.xml><?xml version="1.0" encoding="utf-8"?>
<calcChain xmlns="http://schemas.openxmlformats.org/spreadsheetml/2006/main">
  <c r="N29" i="1" l="1"/>
  <c r="N28" i="1"/>
  <c r="Y28" i="1"/>
  <c r="S28" i="1"/>
  <c r="U10" i="1"/>
  <c r="Z10" i="1" s="1"/>
  <c r="Q33" i="1"/>
  <c r="R33" i="1"/>
  <c r="Y20" i="1"/>
  <c r="S20" i="1"/>
  <c r="U20" i="1" s="1"/>
  <c r="Y23" i="1"/>
  <c r="S12" i="1"/>
  <c r="G31" i="1"/>
  <c r="D31" i="1"/>
  <c r="U31" i="1" s="1"/>
  <c r="Z31" i="1" s="1"/>
  <c r="AL33" i="1"/>
  <c r="Y22" i="1"/>
  <c r="X29" i="1"/>
  <c r="O31" i="1"/>
  <c r="F31" i="1"/>
  <c r="S22" i="1"/>
  <c r="U22" i="1" s="1"/>
  <c r="Z22" i="1" s="1"/>
  <c r="K31" i="1"/>
  <c r="Y19" i="1"/>
  <c r="AM26" i="1"/>
  <c r="AF12" i="1"/>
  <c r="AN12" i="1" s="1"/>
  <c r="AG12" i="1"/>
  <c r="AM12" i="1"/>
  <c r="AI33" i="1"/>
  <c r="P33" i="1"/>
  <c r="AM21" i="1"/>
  <c r="AN31" i="1"/>
  <c r="AB32" i="1"/>
  <c r="AB33" i="1"/>
  <c r="AM23" i="1"/>
  <c r="AM16" i="1"/>
  <c r="AN16" i="1" s="1"/>
  <c r="AM13" i="1"/>
  <c r="AN13" i="1"/>
  <c r="AM14" i="1"/>
  <c r="U29" i="1"/>
  <c r="Z29" i="1" s="1"/>
  <c r="T31" i="1"/>
  <c r="T33" i="1" s="1"/>
  <c r="Y10" i="1"/>
  <c r="Y11" i="1"/>
  <c r="Y33" i="1" s="1"/>
  <c r="S11" i="1"/>
  <c r="U11" i="1"/>
  <c r="Z11" i="1" s="1"/>
  <c r="O33" i="1"/>
  <c r="AG24" i="1"/>
  <c r="AG21" i="1"/>
  <c r="AN21" i="1" s="1"/>
  <c r="AG19" i="1"/>
  <c r="AG18" i="1"/>
  <c r="AG15" i="1"/>
  <c r="AN15" i="1" s="1"/>
  <c r="AG14" i="1"/>
  <c r="AG33" i="1"/>
  <c r="AH33" i="1"/>
  <c r="S27" i="1"/>
  <c r="U27" i="1" s="1"/>
  <c r="Z27" i="1" s="1"/>
  <c r="Y12" i="1"/>
  <c r="D33" i="1"/>
  <c r="E33" i="1"/>
  <c r="F33" i="1"/>
  <c r="G33" i="1"/>
  <c r="H31" i="1"/>
  <c r="H33" i="1" s="1"/>
  <c r="I33" i="1"/>
  <c r="J33" i="1"/>
  <c r="K33" i="1"/>
  <c r="L33" i="1"/>
  <c r="M33" i="1"/>
  <c r="N27" i="1"/>
  <c r="N33" i="1"/>
  <c r="S13" i="1"/>
  <c r="S33" i="1"/>
  <c r="U28" i="1"/>
  <c r="Z28" i="1" s="1"/>
  <c r="U12" i="1"/>
  <c r="U26" i="1"/>
  <c r="U13" i="1"/>
  <c r="U14" i="1"/>
  <c r="U15" i="1"/>
  <c r="Z15" i="1" s="1"/>
  <c r="U16" i="1"/>
  <c r="U17" i="1"/>
  <c r="Z17" i="1" s="1"/>
  <c r="U18" i="1"/>
  <c r="U19" i="1"/>
  <c r="Z19" i="1" s="1"/>
  <c r="U21" i="1"/>
  <c r="Z21" i="1"/>
  <c r="U23" i="1"/>
  <c r="Z23" i="1" s="1"/>
  <c r="U24" i="1"/>
  <c r="U25" i="1"/>
  <c r="Z25" i="1"/>
  <c r="U30" i="1"/>
  <c r="Z30" i="1"/>
  <c r="X33" i="1"/>
  <c r="Y14" i="1"/>
  <c r="Z14" i="1" s="1"/>
  <c r="Y26" i="1"/>
  <c r="Z12" i="1"/>
  <c r="Z26" i="1"/>
  <c r="Z13" i="1"/>
  <c r="Z16" i="1"/>
  <c r="Z18" i="1"/>
  <c r="Z24" i="1"/>
  <c r="C33" i="1"/>
  <c r="AC33" i="1"/>
  <c r="AD33" i="1"/>
  <c r="AE33" i="1"/>
  <c r="AJ33" i="1"/>
  <c r="AK33" i="1"/>
  <c r="AM10" i="1"/>
  <c r="AN10" i="1" s="1"/>
  <c r="AM17" i="1"/>
  <c r="AM33" i="1"/>
  <c r="AN17" i="1"/>
  <c r="AN19" i="1"/>
  <c r="AN18" i="1"/>
  <c r="AN24" i="1"/>
  <c r="AN11" i="1"/>
  <c r="AN20" i="1"/>
  <c r="AN22" i="1"/>
  <c r="AN23" i="1"/>
  <c r="AN25" i="1"/>
  <c r="AN26" i="1"/>
  <c r="AN27" i="1"/>
  <c r="AN28" i="1"/>
  <c r="AN29" i="1"/>
  <c r="AN30" i="1"/>
  <c r="AA33" i="1"/>
  <c r="AN32" i="1"/>
  <c r="AN14" i="1"/>
  <c r="AN33" i="1" l="1"/>
  <c r="Z20" i="1"/>
  <c r="U33" i="1"/>
  <c r="Z33" i="1"/>
  <c r="AF33" i="1"/>
</calcChain>
</file>

<file path=xl/sharedStrings.xml><?xml version="1.0" encoding="utf-8"?>
<sst xmlns="http://schemas.openxmlformats.org/spreadsheetml/2006/main" count="111" uniqueCount="73">
  <si>
    <t>Міжбюджетні трансферти на 2019 рік</t>
  </si>
  <si>
    <t>(грн)</t>
  </si>
  <si>
    <t xml:space="preserve">Код </t>
  </si>
  <si>
    <t>Найменування бюджету - одержувача/надавача міжбюджетного трансфертів</t>
  </si>
  <si>
    <t>Трансферти з інших місцевих бюджетів</t>
  </si>
  <si>
    <t>субвенції</t>
  </si>
  <si>
    <t>загального фонду на:</t>
  </si>
  <si>
    <t>спеціального фонду на:</t>
  </si>
  <si>
    <t>Х</t>
  </si>
  <si>
    <t>УСЬОГО</t>
  </si>
  <si>
    <t>1 - Проект Закону України про Державний бюджет України на 2019 рік від 15 вересня 2018 року №9000</t>
  </si>
  <si>
    <t>Богданівська cільська рада</t>
  </si>
  <si>
    <t>Гоголівська сільська рада</t>
  </si>
  <si>
    <t>Зазимська сільська рада</t>
  </si>
  <si>
    <t xml:space="preserve">Княжицька сільська рада </t>
  </si>
  <si>
    <t xml:space="preserve">Красилівська сільська рада </t>
  </si>
  <si>
    <t xml:space="preserve">Кулажинська сільська рада </t>
  </si>
  <si>
    <t xml:space="preserve">Літківська сільська рада </t>
  </si>
  <si>
    <t>Літочківська сільська рада</t>
  </si>
  <si>
    <t>Плосківська сільська рада</t>
  </si>
  <si>
    <t xml:space="preserve">Погребська сільська рада </t>
  </si>
  <si>
    <t>Пухівська сільська рада</t>
  </si>
  <si>
    <t>Рожівська сільська рада</t>
  </si>
  <si>
    <t>Рожнівська сільська рада</t>
  </si>
  <si>
    <t>Русанівська сільська рада</t>
  </si>
  <si>
    <t>Світильнянська сільська рада</t>
  </si>
  <si>
    <t>Требухівська сільська рада</t>
  </si>
  <si>
    <t>Калинівська селищна  рада</t>
  </si>
  <si>
    <t>Калитянська селищна рада об`єднана громада</t>
  </si>
  <si>
    <t>Великодимерська селищна рада об`єднана громада</t>
  </si>
  <si>
    <t>м.Бровари</t>
  </si>
  <si>
    <t>Броварський район</t>
  </si>
  <si>
    <t>Обласний бюджет</t>
  </si>
  <si>
    <t>Дотація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</si>
  <si>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</si>
  <si>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</si>
  <si>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оплату захищених статей бюджету</t>
  </si>
  <si>
    <t>Інші субвенції з місцевого бюджету для утримання дошкільних навчальних закладів у 2019 році</t>
  </si>
  <si>
    <t>Інші субвенції з місцевого бюджету для утримання  закладів культури у 2019 році</t>
  </si>
  <si>
    <t>Інша субвенція</t>
  </si>
  <si>
    <t>2 - Закон України від 28 лютого 1991 року № 796-XII "Про статус і соціальний захист громадян, які постраждали внаслідок Чорнобильської катастрофи"; постанова Кабінету Міністрів України від 17 серпня 1998 року № 1303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захворювань"</t>
  </si>
  <si>
    <t>Реверсна дотація</t>
  </si>
  <si>
    <t>найменування трансферту*</t>
  </si>
  <si>
    <r>
      <t xml:space="preserve"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</t>
    </r>
    <r>
      <rPr>
        <vertAlign val="superscript"/>
        <sz val="13"/>
        <rFont val="Times New Roman Cyr"/>
        <charset val="204"/>
      </rPr>
      <t>1</t>
    </r>
    <r>
      <rPr>
        <sz val="13"/>
        <rFont val="Times New Roman Cyr"/>
        <charset val="204"/>
      </rPr>
      <t xml:space="preserve"> (9130)</t>
    </r>
  </si>
  <si>
    <r>
      <t xml:space="preserve">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</t>
    </r>
    <r>
      <rPr>
        <vertAlign val="superscript"/>
        <sz val="13"/>
        <rFont val="Times New Roman Cyr"/>
        <charset val="204"/>
      </rPr>
      <t>1</t>
    </r>
    <r>
      <rPr>
        <sz val="13"/>
        <rFont val="Times New Roman Cyr"/>
        <charset val="204"/>
      </rPr>
      <t xml:space="preserve"> (9220)</t>
    </r>
  </si>
  <si>
    <r>
      <t xml:space="preserve">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  </r>
    <r>
      <rPr>
        <vertAlign val="superscript"/>
        <sz val="13"/>
        <rFont val="Times New Roman Cyr"/>
        <charset val="204"/>
      </rPr>
      <t>1</t>
    </r>
    <r>
      <rPr>
        <sz val="13"/>
        <rFont val="Times New Roman Cyr"/>
        <charset val="204"/>
      </rPr>
      <t xml:space="preserve"> (9230)</t>
    </r>
  </si>
  <si>
    <r>
      <t xml:space="preserve"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 </t>
    </r>
    <r>
      <rPr>
        <vertAlign val="superscript"/>
        <sz val="13"/>
        <rFont val="Times New Roman Cyr"/>
        <charset val="204"/>
      </rPr>
      <t>1</t>
    </r>
    <r>
      <rPr>
        <sz val="13"/>
        <rFont val="Times New Roman Cyr"/>
        <charset val="204"/>
      </rPr>
      <t xml:space="preserve"> (9250)</t>
    </r>
  </si>
  <si>
    <r>
      <t>надання державної підтримки особам з особливими освітніми потребами за рахунок відповідної субвенції з державного бюджету (видатки споживання)</t>
    </r>
    <r>
      <rPr>
        <vertAlign val="superscript"/>
        <sz val="13"/>
        <rFont val="Times New Roman Cyr"/>
        <charset val="204"/>
      </rPr>
      <t xml:space="preserve"> 1</t>
    </r>
    <r>
      <rPr>
        <sz val="13"/>
        <rFont val="Times New Roman Cyr"/>
        <charset val="204"/>
      </rPr>
      <t xml:space="preserve"> (9330)</t>
    </r>
  </si>
  <si>
    <r>
      <t xml:space="preserve">здійснення переданих видатків у сфері охорони здоров’я за рахунок коштів медичної субвенції (у частині цільових видатків на лікування хворих на цукровий та нецукровий діабет) </t>
    </r>
    <r>
      <rPr>
        <vertAlign val="superscript"/>
        <sz val="13"/>
        <rFont val="Times New Roman Cyr"/>
        <charset val="204"/>
      </rPr>
      <t>1</t>
    </r>
    <r>
      <rPr>
        <sz val="13"/>
        <rFont val="Times New Roman Cyr"/>
        <charset val="204"/>
      </rPr>
      <t xml:space="preserve"> (9410)</t>
    </r>
  </si>
  <si>
    <r>
      <t xml:space="preserve">відшкодування вартості лікарських засобів для лікування окремих захворювань за рахунок відповідної субвенції з державного бюджету </t>
    </r>
    <r>
      <rPr>
        <vertAlign val="superscript"/>
        <sz val="13"/>
        <rFont val="Times New Roman Cyr"/>
        <charset val="204"/>
      </rPr>
      <t>1</t>
    </r>
    <r>
      <rPr>
        <sz val="13"/>
        <rFont val="Times New Roman Cyr"/>
        <charset val="204"/>
      </rPr>
      <t xml:space="preserve"> (9460)</t>
    </r>
  </si>
  <si>
    <r>
      <t xml:space="preserve">Інші субвенції з місцевого бюджету (для забезпечення населення, постраждалого внаслідок аварії на Чорнобильській АЕС, безоплатними ліками за рецептами лікарів у разі їх амбулаторного лікування) </t>
    </r>
    <r>
      <rPr>
        <vertAlign val="superscript"/>
        <sz val="13"/>
        <rFont val="Times New Roman Cyr"/>
        <charset val="204"/>
      </rPr>
      <t>3</t>
    </r>
    <r>
      <rPr>
        <sz val="13"/>
        <rFont val="Times New Roman Cyr"/>
        <charset val="204"/>
      </rPr>
      <t xml:space="preserve"> (9770)</t>
    </r>
  </si>
  <si>
    <t>Дотація на:</t>
  </si>
  <si>
    <t>Субвенція з місцевого бюджету на здійснення переданих видатків у сфері освіти за рахунок коштів освітньої субвенції</t>
  </si>
  <si>
    <r>
      <t xml:space="preserve"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  </r>
    <r>
      <rPr>
        <vertAlign val="superscript"/>
        <sz val="12"/>
        <rFont val="Times New Roman Cyr"/>
        <charset val="204"/>
      </rPr>
      <t>1</t>
    </r>
    <r>
      <rPr>
        <sz val="12"/>
        <rFont val="Times New Roman Cyr"/>
        <charset val="204"/>
      </rPr>
      <t xml:space="preserve"> (9210)</t>
    </r>
  </si>
  <si>
    <t>Трансферти іншим бюджетам</t>
  </si>
  <si>
    <r>
      <t>Субвенція на утримання об'єктів спільного користування чи ліквідацію негативних наслідків діяльності об'єктів спільного користування</t>
    </r>
    <r>
      <rPr>
        <vertAlign val="superscript"/>
        <sz val="13"/>
        <rFont val="Times New Roman Cyr"/>
        <charset val="204"/>
      </rPr>
      <t xml:space="preserve"> 2</t>
    </r>
  </si>
  <si>
    <r>
      <t>Субвенціяна утримання об'єктів спільного користування чи ліквідацію негативних наслідків діяльності об'єктів спільного користування</t>
    </r>
    <r>
      <rPr>
        <vertAlign val="superscript"/>
        <sz val="13"/>
        <rFont val="Times New Roman Cyr"/>
        <charset val="204"/>
      </rPr>
      <t xml:space="preserve"> 2</t>
    </r>
  </si>
  <si>
    <t>Інша субвенція з місцевого бюджету</t>
  </si>
  <si>
    <t>Субвенція на соціального економічний розвиток окремих регіонів за рахунок субвенції з державного бюджету</t>
  </si>
  <si>
    <t>Державний бюджет</t>
  </si>
  <si>
    <t>Субвенція з місцевого бюджету на забезпечення якісної, сучасної та доступної загальної середньої освіти «Нова українська школа»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</si>
  <si>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</si>
  <si>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</si>
  <si>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</si>
  <si>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Голова ради 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</si>
  <si>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</si>
  <si>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Субвенція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</si>
  <si>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співфінансування інвестиційних проектів</t>
  </si>
  <si>
    <t>Субвенція з державного бюджету місцевим бюджетам на здійснення природоохоронних заходів на об`єктах комунальної власності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</si>
  <si>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</si>
  <si>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</si>
  <si>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 xml:space="preserve">Додаток 5
до рішення сесії Броварської районної ради
від 18 грудня 2018 року  № 686-51 позач.-VІІ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редакції сесії райради від           24.09.2019 року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826-62-VІІ) </t>
  </si>
  <si>
    <t>С.М. Гришко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</si>
</sst>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Courier New"/>
      <family val="3"/>
      <charset val="204"/>
    </font>
    <font>
      <b/>
      <sz val="10"/>
      <name val="Times New Roman Cyr"/>
      <family val="1"/>
      <charset val="204"/>
    </font>
    <font>
      <sz val="10"/>
      <name val="Calibri"/>
      <family val="2"/>
      <charset val="204"/>
    </font>
    <font>
      <b/>
      <sz val="16"/>
      <name val="Times New Roman Cyr"/>
      <charset val="204"/>
    </font>
    <font>
      <b/>
      <sz val="24"/>
      <name val="Times New Roman Cyr"/>
      <family val="1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sz val="13"/>
      <name val="Times New Roman Cyr"/>
      <charset val="204"/>
    </font>
    <font>
      <vertAlign val="superscript"/>
      <sz val="13"/>
      <name val="Times New Roman Cyr"/>
      <charset val="204"/>
    </font>
    <font>
      <sz val="12"/>
      <name val="Times New Roman Cyr"/>
      <charset val="204"/>
    </font>
    <font>
      <vertAlign val="superscript"/>
      <sz val="12"/>
      <name val="Times New Roman Cyr"/>
      <charset val="204"/>
    </font>
    <font>
      <sz val="10"/>
      <name val="Times New Roman Cyr"/>
      <charset val="204"/>
    </font>
    <font>
      <b/>
      <sz val="13"/>
      <name val="Times New Roman Cyr"/>
      <charset val="204"/>
    </font>
    <font>
      <b/>
      <u/>
      <sz val="24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right"/>
    </xf>
    <xf numFmtId="0" fontId="2" fillId="2" borderId="0" xfId="0" applyFont="1" applyFill="1"/>
    <xf numFmtId="164" fontId="1" fillId="2" borderId="0" xfId="0" applyNumberFormat="1" applyFont="1" applyFill="1"/>
    <xf numFmtId="0" fontId="2" fillId="2" borderId="0" xfId="0" applyFont="1" applyFill="1" applyAlignment="1">
      <alignment horizontal="left" vertical="center" wrapText="1"/>
    </xf>
    <xf numFmtId="0" fontId="6" fillId="2" borderId="0" xfId="0" applyFont="1" applyFill="1"/>
    <xf numFmtId="164" fontId="6" fillId="2" borderId="0" xfId="0" applyNumberFormat="1" applyFont="1" applyFill="1"/>
    <xf numFmtId="0" fontId="10" fillId="2" borderId="0" xfId="0" applyFont="1" applyFill="1"/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21" fillId="2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</cellXfs>
  <cellStyles count="2">
    <cellStyle name="Звичайний 6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N86"/>
  <sheetViews>
    <sheetView tabSelected="1" view="pageBreakPreview" topLeftCell="A13" zoomScale="75" zoomScaleNormal="65" zoomScaleSheetLayoutView="75" workbookViewId="0">
      <pane xSplit="2" topLeftCell="Q1" activePane="topRight" state="frozen"/>
      <selection pane="topRight" activeCell="U1" sqref="U1"/>
    </sheetView>
  </sheetViews>
  <sheetFormatPr defaultColWidth="16" defaultRowHeight="12.75" x14ac:dyDescent="0.2"/>
  <cols>
    <col min="1" max="1" width="12.28515625" style="1" bestFit="1" customWidth="1"/>
    <col min="2" max="2" width="36" style="1" customWidth="1"/>
    <col min="3" max="3" width="17.140625" style="1" customWidth="1"/>
    <col min="4" max="4" width="32" style="1" customWidth="1"/>
    <col min="5" max="5" width="17" style="1" customWidth="1"/>
    <col min="6" max="6" width="34.140625" style="1" customWidth="1"/>
    <col min="7" max="7" width="31.140625" style="1" customWidth="1"/>
    <col min="8" max="9" width="18.28515625" style="1" customWidth="1"/>
    <col min="10" max="10" width="18.5703125" style="1" customWidth="1"/>
    <col min="11" max="11" width="16.140625" style="1" customWidth="1"/>
    <col min="12" max="12" width="15.85546875" style="1" customWidth="1"/>
    <col min="13" max="13" width="17.7109375" style="1" customWidth="1"/>
    <col min="14" max="14" width="18.85546875" style="1" customWidth="1"/>
    <col min="15" max="15" width="18" style="1" customWidth="1"/>
    <col min="16" max="17" width="17.140625" style="1" customWidth="1"/>
    <col min="18" max="18" width="44.42578125" style="1" customWidth="1"/>
    <col min="19" max="20" width="15.85546875" style="1" customWidth="1"/>
    <col min="21" max="21" width="19" style="1" customWidth="1"/>
    <col min="22" max="22" width="12.28515625" style="1" bestFit="1" customWidth="1"/>
    <col min="23" max="23" width="36" style="1" customWidth="1"/>
    <col min="24" max="24" width="19" style="1" customWidth="1"/>
    <col min="25" max="25" width="17.140625" style="1" customWidth="1"/>
    <col min="26" max="26" width="22.28515625" style="1" customWidth="1"/>
    <col min="27" max="27" width="14.85546875" style="1" customWidth="1"/>
    <col min="28" max="28" width="17.85546875" style="1" customWidth="1"/>
    <col min="29" max="30" width="17.42578125" style="1" customWidth="1"/>
    <col min="31" max="35" width="16" style="1"/>
    <col min="36" max="36" width="17.7109375" style="1" customWidth="1"/>
    <col min="37" max="38" width="14" style="1" customWidth="1"/>
    <col min="39" max="39" width="19.140625" style="1" customWidth="1"/>
    <col min="40" max="40" width="18.85546875" style="1" customWidth="1"/>
    <col min="41" max="16384" width="16" style="1"/>
  </cols>
  <sheetData>
    <row r="1" spans="1:40" ht="147" customHeight="1" x14ac:dyDescent="0.2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35" t="s">
        <v>71</v>
      </c>
      <c r="V1" s="28"/>
      <c r="W1" s="28"/>
      <c r="X1" s="34"/>
      <c r="Y1" s="35"/>
      <c r="Z1" s="35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37"/>
      <c r="AL1" s="37"/>
      <c r="AM1" s="37"/>
      <c r="AN1" s="37"/>
    </row>
    <row r="2" spans="1:40" ht="39.75" customHeight="1" x14ac:dyDescent="0.2">
      <c r="A2" s="36"/>
      <c r="B2" s="36"/>
      <c r="V2" s="31"/>
      <c r="W2" s="31"/>
      <c r="Y2" s="35"/>
      <c r="Z2" s="35"/>
      <c r="AA2" s="2"/>
      <c r="AB2" s="2"/>
      <c r="AK2" s="37"/>
      <c r="AL2" s="37"/>
      <c r="AM2" s="37"/>
      <c r="AN2" s="37"/>
    </row>
    <row r="3" spans="1:40" ht="12" customHeight="1" x14ac:dyDescent="0.2">
      <c r="A3" s="29"/>
      <c r="B3" s="29"/>
      <c r="U3" s="2" t="s">
        <v>1</v>
      </c>
      <c r="V3" s="29"/>
      <c r="W3" s="29"/>
      <c r="AA3" s="2"/>
      <c r="AB3" s="2"/>
      <c r="AK3" s="30"/>
      <c r="AL3" s="30"/>
      <c r="AM3" s="30" t="s">
        <v>1</v>
      </c>
      <c r="AN3" s="30"/>
    </row>
    <row r="4" spans="1:40" s="10" customFormat="1" ht="36.75" customHeight="1" x14ac:dyDescent="0.3">
      <c r="A4" s="43" t="s">
        <v>2</v>
      </c>
      <c r="B4" s="43" t="s">
        <v>3</v>
      </c>
      <c r="C4" s="38" t="s">
        <v>4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40"/>
      <c r="V4" s="46" t="s">
        <v>2</v>
      </c>
      <c r="W4" s="46" t="s">
        <v>3</v>
      </c>
      <c r="X4" s="38" t="s">
        <v>4</v>
      </c>
      <c r="Y4" s="39"/>
      <c r="Z4" s="40"/>
      <c r="AA4" s="46" t="s">
        <v>54</v>
      </c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</row>
    <row r="5" spans="1:40" s="10" customFormat="1" ht="23.25" customHeight="1" x14ac:dyDescent="0.3">
      <c r="A5" s="44"/>
      <c r="B5" s="44"/>
      <c r="C5" s="33" t="s">
        <v>33</v>
      </c>
      <c r="D5" s="38" t="s">
        <v>5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40"/>
      <c r="V5" s="46"/>
      <c r="W5" s="46"/>
      <c r="X5" s="38" t="s">
        <v>5</v>
      </c>
      <c r="Y5" s="40"/>
      <c r="Z5" s="50" t="s">
        <v>9</v>
      </c>
      <c r="AA5" s="46" t="s">
        <v>51</v>
      </c>
      <c r="AB5" s="38" t="s">
        <v>5</v>
      </c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40"/>
      <c r="AN5" s="47" t="s">
        <v>9</v>
      </c>
    </row>
    <row r="6" spans="1:40" s="11" customFormat="1" ht="40.5" customHeight="1" x14ac:dyDescent="0.2">
      <c r="A6" s="44"/>
      <c r="B6" s="44"/>
      <c r="C6" s="33"/>
      <c r="D6" s="38" t="s">
        <v>6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40"/>
      <c r="V6" s="46"/>
      <c r="W6" s="46"/>
      <c r="X6" s="38" t="s">
        <v>7</v>
      </c>
      <c r="Y6" s="40"/>
      <c r="Z6" s="51"/>
      <c r="AA6" s="53"/>
      <c r="AB6" s="38" t="s">
        <v>6</v>
      </c>
      <c r="AC6" s="39"/>
      <c r="AD6" s="39"/>
      <c r="AE6" s="39"/>
      <c r="AF6" s="39"/>
      <c r="AG6" s="39"/>
      <c r="AH6" s="39"/>
      <c r="AI6" s="39"/>
      <c r="AJ6" s="39"/>
      <c r="AK6" s="40"/>
      <c r="AL6" s="48" t="s">
        <v>7</v>
      </c>
      <c r="AM6" s="49"/>
      <c r="AN6" s="47"/>
    </row>
    <row r="7" spans="1:40" s="11" customFormat="1" ht="32.25" customHeight="1" x14ac:dyDescent="0.2">
      <c r="A7" s="44"/>
      <c r="B7" s="44"/>
      <c r="C7" s="38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40"/>
      <c r="V7" s="46"/>
      <c r="W7" s="46"/>
      <c r="X7" s="38"/>
      <c r="Y7" s="40"/>
      <c r="Z7" s="51"/>
      <c r="AA7" s="46" t="s">
        <v>42</v>
      </c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7"/>
    </row>
    <row r="8" spans="1:40" s="21" customFormat="1" ht="409.6" customHeight="1" x14ac:dyDescent="0.2">
      <c r="A8" s="45"/>
      <c r="B8" s="45"/>
      <c r="C8" s="18" t="s">
        <v>43</v>
      </c>
      <c r="D8" s="27" t="s">
        <v>53</v>
      </c>
      <c r="E8" s="18" t="s">
        <v>44</v>
      </c>
      <c r="F8" s="19" t="s">
        <v>45</v>
      </c>
      <c r="G8" s="19" t="s">
        <v>46</v>
      </c>
      <c r="H8" s="19" t="s">
        <v>47</v>
      </c>
      <c r="I8" s="19" t="s">
        <v>60</v>
      </c>
      <c r="J8" s="19" t="s">
        <v>62</v>
      </c>
      <c r="K8" s="19" t="s">
        <v>48</v>
      </c>
      <c r="L8" s="19" t="s">
        <v>49</v>
      </c>
      <c r="M8" s="19" t="s">
        <v>50</v>
      </c>
      <c r="N8" s="20" t="s">
        <v>34</v>
      </c>
      <c r="O8" s="20" t="s">
        <v>66</v>
      </c>
      <c r="P8" s="20" t="s">
        <v>68</v>
      </c>
      <c r="Q8" s="20" t="s">
        <v>70</v>
      </c>
      <c r="R8" s="20" t="s">
        <v>69</v>
      </c>
      <c r="S8" s="20" t="s">
        <v>35</v>
      </c>
      <c r="T8" s="20" t="s">
        <v>52</v>
      </c>
      <c r="U8" s="32" t="s">
        <v>9</v>
      </c>
      <c r="V8" s="46"/>
      <c r="W8" s="46"/>
      <c r="X8" s="18" t="s">
        <v>55</v>
      </c>
      <c r="Y8" s="20" t="s">
        <v>35</v>
      </c>
      <c r="Z8" s="52"/>
      <c r="AA8" s="18" t="s">
        <v>36</v>
      </c>
      <c r="AB8" s="18" t="s">
        <v>63</v>
      </c>
      <c r="AC8" s="18" t="s">
        <v>56</v>
      </c>
      <c r="AD8" s="20" t="s">
        <v>37</v>
      </c>
      <c r="AE8" s="20" t="s">
        <v>38</v>
      </c>
      <c r="AF8" s="20" t="s">
        <v>61</v>
      </c>
      <c r="AG8" s="20" t="s">
        <v>58</v>
      </c>
      <c r="AH8" s="20" t="s">
        <v>65</v>
      </c>
      <c r="AI8" s="20" t="s">
        <v>68</v>
      </c>
      <c r="AJ8" s="20" t="s">
        <v>41</v>
      </c>
      <c r="AK8" s="18" t="s">
        <v>39</v>
      </c>
      <c r="AL8" s="20" t="s">
        <v>67</v>
      </c>
      <c r="AM8" s="18" t="s">
        <v>57</v>
      </c>
      <c r="AN8" s="47"/>
    </row>
    <row r="9" spans="1:40" s="11" customFormat="1" ht="17.25" customHeight="1" x14ac:dyDescent="0.2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2">
        <v>21</v>
      </c>
      <c r="V9" s="12">
        <v>1</v>
      </c>
      <c r="W9" s="12">
        <v>2</v>
      </c>
      <c r="X9" s="12">
        <v>22</v>
      </c>
      <c r="Y9" s="12">
        <v>23</v>
      </c>
      <c r="Z9" s="12">
        <v>24</v>
      </c>
      <c r="AA9" s="12">
        <v>25</v>
      </c>
      <c r="AB9" s="12">
        <v>26</v>
      </c>
      <c r="AC9" s="12">
        <v>27</v>
      </c>
      <c r="AD9" s="12">
        <v>28</v>
      </c>
      <c r="AE9" s="12">
        <v>29</v>
      </c>
      <c r="AF9" s="12">
        <v>30</v>
      </c>
      <c r="AG9" s="12">
        <v>31</v>
      </c>
      <c r="AH9" s="12">
        <v>32</v>
      </c>
      <c r="AI9" s="12">
        <v>33</v>
      </c>
      <c r="AJ9" s="12">
        <v>34</v>
      </c>
      <c r="AK9" s="12">
        <v>35</v>
      </c>
      <c r="AL9" s="12">
        <v>36</v>
      </c>
      <c r="AM9" s="12">
        <v>37</v>
      </c>
      <c r="AN9" s="12">
        <v>38</v>
      </c>
    </row>
    <row r="10" spans="1:40" s="10" customFormat="1" ht="18.75" x14ac:dyDescent="0.3">
      <c r="A10" s="13"/>
      <c r="B10" s="14" t="s">
        <v>11</v>
      </c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>
        <f>SUM(C10:T10)</f>
        <v>0</v>
      </c>
      <c r="V10" s="13"/>
      <c r="W10" s="14" t="s">
        <v>11</v>
      </c>
      <c r="X10" s="23"/>
      <c r="Y10" s="23">
        <f>500000+40000+537212</f>
        <v>1077212</v>
      </c>
      <c r="Z10" s="24">
        <f>SUM(U10:Y10)</f>
        <v>1077212</v>
      </c>
      <c r="AA10" s="25"/>
      <c r="AB10" s="25"/>
      <c r="AC10" s="25"/>
      <c r="AD10" s="25">
        <v>3265712</v>
      </c>
      <c r="AE10" s="25"/>
      <c r="AF10" s="25"/>
      <c r="AG10" s="25"/>
      <c r="AH10" s="25"/>
      <c r="AI10" s="25"/>
      <c r="AJ10" s="25"/>
      <c r="AK10" s="22"/>
      <c r="AL10" s="22"/>
      <c r="AM10" s="22">
        <f>297126+100000</f>
        <v>397126</v>
      </c>
      <c r="AN10" s="22">
        <f>SUM(AA10:AM10)</f>
        <v>3662838</v>
      </c>
    </row>
    <row r="11" spans="1:40" s="10" customFormat="1" ht="18.75" x14ac:dyDescent="0.3">
      <c r="A11" s="13"/>
      <c r="B11" s="14" t="s">
        <v>12</v>
      </c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>
        <f>453300-349000</f>
        <v>104300</v>
      </c>
      <c r="T11" s="23"/>
      <c r="U11" s="24">
        <f t="shared" ref="U11:U31" si="0">SUM(C11:T11)</f>
        <v>104300</v>
      </c>
      <c r="V11" s="13"/>
      <c r="W11" s="14" t="s">
        <v>12</v>
      </c>
      <c r="X11" s="23"/>
      <c r="Y11" s="23">
        <f>349000</f>
        <v>349000</v>
      </c>
      <c r="Z11" s="24">
        <f t="shared" ref="Z11:Z30" si="1">SUM(U11:Y11)</f>
        <v>453300</v>
      </c>
      <c r="AA11" s="25"/>
      <c r="AB11" s="25"/>
      <c r="AC11" s="25"/>
      <c r="AD11" s="25">
        <v>4529859</v>
      </c>
      <c r="AE11" s="25"/>
      <c r="AF11" s="25"/>
      <c r="AG11" s="25"/>
      <c r="AH11" s="25"/>
      <c r="AI11" s="25"/>
      <c r="AJ11" s="25"/>
      <c r="AK11" s="22"/>
      <c r="AL11" s="22"/>
      <c r="AM11" s="22"/>
      <c r="AN11" s="22">
        <f t="shared" ref="AN11:AN32" si="2">SUM(AA11:AM11)</f>
        <v>4529859</v>
      </c>
    </row>
    <row r="12" spans="1:40" s="10" customFormat="1" ht="18.75" x14ac:dyDescent="0.3">
      <c r="A12" s="13"/>
      <c r="B12" s="14" t="s">
        <v>13</v>
      </c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>
        <f>78300+48040+85500+36000</f>
        <v>247840</v>
      </c>
      <c r="T12" s="23"/>
      <c r="U12" s="24">
        <f t="shared" si="0"/>
        <v>247840</v>
      </c>
      <c r="V12" s="13"/>
      <c r="W12" s="14" t="s">
        <v>13</v>
      </c>
      <c r="X12" s="23"/>
      <c r="Y12" s="23">
        <f>106500+10000+80200</f>
        <v>196700</v>
      </c>
      <c r="Z12" s="24">
        <f t="shared" si="1"/>
        <v>444540</v>
      </c>
      <c r="AA12" s="25"/>
      <c r="AB12" s="25"/>
      <c r="AC12" s="25"/>
      <c r="AD12" s="25">
        <v>4635204</v>
      </c>
      <c r="AE12" s="25"/>
      <c r="AF12" s="25">
        <f>81370</f>
        <v>81370</v>
      </c>
      <c r="AG12" s="25">
        <f>79000-21000</f>
        <v>58000</v>
      </c>
      <c r="AH12" s="25">
        <v>21000</v>
      </c>
      <c r="AI12" s="25">
        <v>5548026</v>
      </c>
      <c r="AJ12" s="25"/>
      <c r="AK12" s="22"/>
      <c r="AL12" s="22"/>
      <c r="AM12" s="22">
        <f>500000</f>
        <v>500000</v>
      </c>
      <c r="AN12" s="22">
        <f>SUM(AA12:AM12)</f>
        <v>10843600</v>
      </c>
    </row>
    <row r="13" spans="1:40" s="10" customFormat="1" ht="18.75" x14ac:dyDescent="0.3">
      <c r="A13" s="13"/>
      <c r="B13" s="14" t="s">
        <v>14</v>
      </c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>
        <f>331000+58000</f>
        <v>389000</v>
      </c>
      <c r="T13" s="23"/>
      <c r="U13" s="24">
        <f t="shared" si="0"/>
        <v>389000</v>
      </c>
      <c r="V13" s="13"/>
      <c r="W13" s="14" t="s">
        <v>14</v>
      </c>
      <c r="X13" s="23"/>
      <c r="Y13" s="23"/>
      <c r="Z13" s="24">
        <f t="shared" si="1"/>
        <v>389000</v>
      </c>
      <c r="AA13" s="25"/>
      <c r="AB13" s="25"/>
      <c r="AC13" s="25"/>
      <c r="AD13" s="25">
        <v>5530641</v>
      </c>
      <c r="AE13" s="25"/>
      <c r="AF13" s="25"/>
      <c r="AG13" s="25"/>
      <c r="AH13" s="25"/>
      <c r="AI13" s="25"/>
      <c r="AJ13" s="25"/>
      <c r="AK13" s="22"/>
      <c r="AL13" s="22"/>
      <c r="AM13" s="22">
        <f>227897+300000</f>
        <v>527897</v>
      </c>
      <c r="AN13" s="22">
        <f t="shared" si="2"/>
        <v>6058538</v>
      </c>
    </row>
    <row r="14" spans="1:40" s="10" customFormat="1" ht="18.75" x14ac:dyDescent="0.3">
      <c r="A14" s="13"/>
      <c r="B14" s="14" t="s">
        <v>15</v>
      </c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4">
        <f t="shared" si="0"/>
        <v>0</v>
      </c>
      <c r="V14" s="13"/>
      <c r="W14" s="14" t="s">
        <v>15</v>
      </c>
      <c r="X14" s="23"/>
      <c r="Y14" s="23">
        <f>58000</f>
        <v>58000</v>
      </c>
      <c r="Z14" s="24">
        <f t="shared" si="1"/>
        <v>58000</v>
      </c>
      <c r="AA14" s="25"/>
      <c r="AB14" s="25"/>
      <c r="AC14" s="25"/>
      <c r="AD14" s="25">
        <v>4134813</v>
      </c>
      <c r="AE14" s="25"/>
      <c r="AF14" s="25"/>
      <c r="AG14" s="25">
        <f>470000-124000</f>
        <v>346000</v>
      </c>
      <c r="AH14" s="25">
        <v>124000</v>
      </c>
      <c r="AI14" s="25"/>
      <c r="AJ14" s="25"/>
      <c r="AK14" s="22"/>
      <c r="AL14" s="22"/>
      <c r="AM14" s="22">
        <f>356154</f>
        <v>356154</v>
      </c>
      <c r="AN14" s="22">
        <f t="shared" si="2"/>
        <v>4960967</v>
      </c>
    </row>
    <row r="15" spans="1:40" s="10" customFormat="1" ht="18.75" x14ac:dyDescent="0.3">
      <c r="A15" s="13"/>
      <c r="B15" s="14" t="s">
        <v>16</v>
      </c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4">
        <f t="shared" si="0"/>
        <v>0</v>
      </c>
      <c r="V15" s="13"/>
      <c r="W15" s="14" t="s">
        <v>16</v>
      </c>
      <c r="X15" s="23"/>
      <c r="Y15" s="23"/>
      <c r="Z15" s="24">
        <f t="shared" si="1"/>
        <v>0</v>
      </c>
      <c r="AA15" s="25">
        <v>441600</v>
      </c>
      <c r="AB15" s="25"/>
      <c r="AC15" s="25"/>
      <c r="AD15" s="25"/>
      <c r="AE15" s="25"/>
      <c r="AF15" s="25"/>
      <c r="AG15" s="25">
        <f>79000-21000</f>
        <v>58000</v>
      </c>
      <c r="AH15" s="25">
        <v>21000</v>
      </c>
      <c r="AI15" s="25"/>
      <c r="AJ15" s="25"/>
      <c r="AK15" s="22"/>
      <c r="AL15" s="22"/>
      <c r="AM15" s="22"/>
      <c r="AN15" s="22">
        <f t="shared" si="2"/>
        <v>520600</v>
      </c>
    </row>
    <row r="16" spans="1:40" s="10" customFormat="1" ht="18.75" x14ac:dyDescent="0.3">
      <c r="A16" s="13"/>
      <c r="B16" s="14" t="s">
        <v>17</v>
      </c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>
        <f t="shared" si="0"/>
        <v>0</v>
      </c>
      <c r="V16" s="13"/>
      <c r="W16" s="14" t="s">
        <v>17</v>
      </c>
      <c r="X16" s="23"/>
      <c r="Y16" s="23"/>
      <c r="Z16" s="24">
        <f t="shared" si="1"/>
        <v>0</v>
      </c>
      <c r="AA16" s="25"/>
      <c r="AB16" s="25"/>
      <c r="AC16" s="25"/>
      <c r="AD16" s="25">
        <v>2897003</v>
      </c>
      <c r="AE16" s="25"/>
      <c r="AF16" s="25"/>
      <c r="AG16" s="25"/>
      <c r="AH16" s="25"/>
      <c r="AI16" s="25"/>
      <c r="AJ16" s="25"/>
      <c r="AK16" s="22"/>
      <c r="AL16" s="22"/>
      <c r="AM16" s="22">
        <f>174055+299460+82000</f>
        <v>555515</v>
      </c>
      <c r="AN16" s="22">
        <f t="shared" si="2"/>
        <v>3452518</v>
      </c>
    </row>
    <row r="17" spans="1:40" s="10" customFormat="1" ht="18.75" x14ac:dyDescent="0.3">
      <c r="A17" s="13"/>
      <c r="B17" s="14" t="s">
        <v>18</v>
      </c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>
        <f t="shared" si="0"/>
        <v>0</v>
      </c>
      <c r="V17" s="13"/>
      <c r="W17" s="14" t="s">
        <v>18</v>
      </c>
      <c r="X17" s="23"/>
      <c r="Y17" s="23"/>
      <c r="Z17" s="24">
        <f t="shared" si="1"/>
        <v>0</v>
      </c>
      <c r="AA17" s="25">
        <v>428400</v>
      </c>
      <c r="AB17" s="25"/>
      <c r="AC17" s="25"/>
      <c r="AD17" s="25"/>
      <c r="AE17" s="25"/>
      <c r="AF17" s="25"/>
      <c r="AG17" s="25"/>
      <c r="AH17" s="25"/>
      <c r="AI17" s="25"/>
      <c r="AJ17" s="25"/>
      <c r="AK17" s="22"/>
      <c r="AL17" s="22"/>
      <c r="AM17" s="22">
        <f>189000</f>
        <v>189000</v>
      </c>
      <c r="AN17" s="22">
        <f t="shared" si="2"/>
        <v>617400</v>
      </c>
    </row>
    <row r="18" spans="1:40" s="10" customFormat="1" ht="18.75" x14ac:dyDescent="0.3">
      <c r="A18" s="13"/>
      <c r="B18" s="14" t="s">
        <v>19</v>
      </c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>
        <f t="shared" si="0"/>
        <v>0</v>
      </c>
      <c r="V18" s="13"/>
      <c r="W18" s="14" t="s">
        <v>19</v>
      </c>
      <c r="X18" s="23"/>
      <c r="Y18" s="23"/>
      <c r="Z18" s="24">
        <f t="shared" si="1"/>
        <v>0</v>
      </c>
      <c r="AA18" s="25"/>
      <c r="AB18" s="25"/>
      <c r="AC18" s="25"/>
      <c r="AD18" s="25"/>
      <c r="AE18" s="25"/>
      <c r="AF18" s="25"/>
      <c r="AG18" s="25">
        <f>79000-21000</f>
        <v>58000</v>
      </c>
      <c r="AH18" s="25">
        <v>21000</v>
      </c>
      <c r="AI18" s="25"/>
      <c r="AJ18" s="25"/>
      <c r="AK18" s="22"/>
      <c r="AL18" s="22"/>
      <c r="AM18" s="22"/>
      <c r="AN18" s="22">
        <f t="shared" si="2"/>
        <v>79000</v>
      </c>
    </row>
    <row r="19" spans="1:40" s="10" customFormat="1" ht="18.75" x14ac:dyDescent="0.3">
      <c r="A19" s="13"/>
      <c r="B19" s="14" t="s">
        <v>20</v>
      </c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4">
        <f t="shared" si="0"/>
        <v>0</v>
      </c>
      <c r="V19" s="13"/>
      <c r="W19" s="14" t="s">
        <v>20</v>
      </c>
      <c r="X19" s="23"/>
      <c r="Y19" s="23">
        <f>2614095-1304290+700000</f>
        <v>2009805</v>
      </c>
      <c r="Z19" s="24">
        <f t="shared" si="1"/>
        <v>2009805</v>
      </c>
      <c r="AA19" s="25"/>
      <c r="AB19" s="25"/>
      <c r="AC19" s="25"/>
      <c r="AD19" s="25">
        <v>3239376</v>
      </c>
      <c r="AE19" s="25"/>
      <c r="AF19" s="25"/>
      <c r="AG19" s="25">
        <f>79000-21000</f>
        <v>58000</v>
      </c>
      <c r="AH19" s="25">
        <v>21000</v>
      </c>
      <c r="AI19" s="25"/>
      <c r="AJ19" s="25"/>
      <c r="AK19" s="22"/>
      <c r="AL19" s="22"/>
      <c r="AM19" s="22"/>
      <c r="AN19" s="22">
        <f t="shared" si="2"/>
        <v>3318376</v>
      </c>
    </row>
    <row r="20" spans="1:40" s="10" customFormat="1" ht="18.75" x14ac:dyDescent="0.3">
      <c r="A20" s="13"/>
      <c r="B20" s="14" t="s">
        <v>21</v>
      </c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>
        <f>111700+10000</f>
        <v>121700</v>
      </c>
      <c r="T20" s="23"/>
      <c r="U20" s="24">
        <f t="shared" si="0"/>
        <v>121700</v>
      </c>
      <c r="V20" s="13"/>
      <c r="W20" s="14" t="s">
        <v>21</v>
      </c>
      <c r="X20" s="23"/>
      <c r="Y20" s="23">
        <f>925500+540000</f>
        <v>1465500</v>
      </c>
      <c r="Z20" s="24">
        <f t="shared" si="1"/>
        <v>1587200</v>
      </c>
      <c r="AA20" s="25"/>
      <c r="AB20" s="25"/>
      <c r="AC20" s="25"/>
      <c r="AD20" s="25">
        <v>2817994</v>
      </c>
      <c r="AE20" s="25"/>
      <c r="AF20" s="25"/>
      <c r="AG20" s="25"/>
      <c r="AH20" s="25"/>
      <c r="AI20" s="25"/>
      <c r="AJ20" s="25"/>
      <c r="AK20" s="22"/>
      <c r="AL20" s="22"/>
      <c r="AM20" s="22"/>
      <c r="AN20" s="22">
        <f t="shared" si="2"/>
        <v>2817994</v>
      </c>
    </row>
    <row r="21" spans="1:40" s="10" customFormat="1" ht="18.75" x14ac:dyDescent="0.3">
      <c r="A21" s="13"/>
      <c r="B21" s="14" t="s">
        <v>22</v>
      </c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4">
        <f t="shared" si="0"/>
        <v>0</v>
      </c>
      <c r="V21" s="13"/>
      <c r="W21" s="14" t="s">
        <v>22</v>
      </c>
      <c r="X21" s="23"/>
      <c r="Y21" s="23"/>
      <c r="Z21" s="24">
        <f t="shared" si="1"/>
        <v>0</v>
      </c>
      <c r="AA21" s="25"/>
      <c r="AB21" s="25"/>
      <c r="AC21" s="25"/>
      <c r="AD21" s="25">
        <v>526728</v>
      </c>
      <c r="AE21" s="25"/>
      <c r="AF21" s="25"/>
      <c r="AG21" s="25">
        <f>79000-21000</f>
        <v>58000</v>
      </c>
      <c r="AH21" s="25">
        <v>21000</v>
      </c>
      <c r="AI21" s="25"/>
      <c r="AJ21" s="25"/>
      <c r="AK21" s="22"/>
      <c r="AL21" s="22"/>
      <c r="AM21" s="22">
        <f>847750+1053300+192554</f>
        <v>2093604</v>
      </c>
      <c r="AN21" s="22">
        <f t="shared" si="2"/>
        <v>2699332</v>
      </c>
    </row>
    <row r="22" spans="1:40" s="10" customFormat="1" ht="18.75" x14ac:dyDescent="0.3">
      <c r="A22" s="13"/>
      <c r="B22" s="14" t="s">
        <v>23</v>
      </c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>
        <f>150000+150000+16600</f>
        <v>316600</v>
      </c>
      <c r="T22" s="23"/>
      <c r="U22" s="24">
        <f t="shared" si="0"/>
        <v>316600</v>
      </c>
      <c r="V22" s="13"/>
      <c r="W22" s="14" t="s">
        <v>23</v>
      </c>
      <c r="X22" s="23"/>
      <c r="Y22" s="23">
        <f>109400</f>
        <v>109400</v>
      </c>
      <c r="Z22" s="24">
        <f t="shared" si="1"/>
        <v>426000</v>
      </c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2"/>
      <c r="AL22" s="22"/>
      <c r="AM22" s="22"/>
      <c r="AN22" s="22">
        <f t="shared" si="2"/>
        <v>0</v>
      </c>
    </row>
    <row r="23" spans="1:40" s="10" customFormat="1" ht="18.75" x14ac:dyDescent="0.3">
      <c r="A23" s="13"/>
      <c r="B23" s="14" t="s">
        <v>24</v>
      </c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>
        <v>10000</v>
      </c>
      <c r="T23" s="23"/>
      <c r="U23" s="24">
        <f t="shared" si="0"/>
        <v>10000</v>
      </c>
      <c r="V23" s="13"/>
      <c r="W23" s="14" t="s">
        <v>24</v>
      </c>
      <c r="X23" s="23"/>
      <c r="Y23" s="23">
        <f>134000</f>
        <v>134000</v>
      </c>
      <c r="Z23" s="24">
        <f t="shared" si="1"/>
        <v>144000</v>
      </c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2"/>
      <c r="AL23" s="22"/>
      <c r="AM23" s="22">
        <f>1327800+725420</f>
        <v>2053220</v>
      </c>
      <c r="AN23" s="22">
        <f t="shared" si="2"/>
        <v>2053220</v>
      </c>
    </row>
    <row r="24" spans="1:40" s="10" customFormat="1" ht="18.75" x14ac:dyDescent="0.3">
      <c r="A24" s="13"/>
      <c r="B24" s="14" t="s">
        <v>25</v>
      </c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>
        <f t="shared" si="0"/>
        <v>0</v>
      </c>
      <c r="V24" s="13"/>
      <c r="W24" s="14" t="s">
        <v>25</v>
      </c>
      <c r="X24" s="23"/>
      <c r="Y24" s="23"/>
      <c r="Z24" s="24">
        <f t="shared" si="1"/>
        <v>0</v>
      </c>
      <c r="AA24" s="25"/>
      <c r="AB24" s="25"/>
      <c r="AC24" s="25"/>
      <c r="AD24" s="25"/>
      <c r="AE24" s="25"/>
      <c r="AF24" s="25"/>
      <c r="AG24" s="25">
        <f>79000-21000</f>
        <v>58000</v>
      </c>
      <c r="AH24" s="25">
        <v>21000</v>
      </c>
      <c r="AI24" s="25"/>
      <c r="AJ24" s="25"/>
      <c r="AK24" s="22"/>
      <c r="AL24" s="22"/>
      <c r="AM24" s="22"/>
      <c r="AN24" s="22">
        <f t="shared" si="2"/>
        <v>79000</v>
      </c>
    </row>
    <row r="25" spans="1:40" s="10" customFormat="1" ht="18.75" x14ac:dyDescent="0.3">
      <c r="A25" s="13"/>
      <c r="B25" s="14" t="s">
        <v>26</v>
      </c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4">
        <f t="shared" si="0"/>
        <v>0</v>
      </c>
      <c r="V25" s="13"/>
      <c r="W25" s="14" t="s">
        <v>26</v>
      </c>
      <c r="X25" s="23"/>
      <c r="Y25" s="23"/>
      <c r="Z25" s="24">
        <f t="shared" si="1"/>
        <v>0</v>
      </c>
      <c r="AA25" s="25"/>
      <c r="AB25" s="25"/>
      <c r="AC25" s="25"/>
      <c r="AD25" s="25">
        <v>5346286</v>
      </c>
      <c r="AE25" s="25"/>
      <c r="AF25" s="25"/>
      <c r="AG25" s="25"/>
      <c r="AH25" s="25"/>
      <c r="AI25" s="25"/>
      <c r="AJ25" s="25"/>
      <c r="AK25" s="22"/>
      <c r="AL25" s="22"/>
      <c r="AM25" s="22"/>
      <c r="AN25" s="22">
        <f t="shared" si="2"/>
        <v>5346286</v>
      </c>
    </row>
    <row r="26" spans="1:40" s="10" customFormat="1" ht="22.5" customHeight="1" x14ac:dyDescent="0.3">
      <c r="A26" s="13"/>
      <c r="B26" s="14" t="s">
        <v>27</v>
      </c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>
        <v>10000</v>
      </c>
      <c r="T26" s="23"/>
      <c r="U26" s="24">
        <f t="shared" si="0"/>
        <v>10000</v>
      </c>
      <c r="V26" s="13"/>
      <c r="W26" s="14" t="s">
        <v>27</v>
      </c>
      <c r="X26" s="23"/>
      <c r="Y26" s="23">
        <f>170000</f>
        <v>170000</v>
      </c>
      <c r="Z26" s="24">
        <f t="shared" si="1"/>
        <v>180000</v>
      </c>
      <c r="AA26" s="25"/>
      <c r="AB26" s="25"/>
      <c r="AC26" s="25"/>
      <c r="AD26" s="25">
        <v>5109259</v>
      </c>
      <c r="AE26" s="25">
        <v>2102332</v>
      </c>
      <c r="AF26" s="25"/>
      <c r="AG26" s="25"/>
      <c r="AH26" s="25"/>
      <c r="AI26" s="25"/>
      <c r="AJ26" s="25"/>
      <c r="AK26" s="22"/>
      <c r="AL26" s="22"/>
      <c r="AM26" s="22">
        <f>1260900+401111+1289724+1000000+230490</f>
        <v>4182225</v>
      </c>
      <c r="AN26" s="22">
        <f t="shared" si="2"/>
        <v>11393816</v>
      </c>
    </row>
    <row r="27" spans="1:40" s="10" customFormat="1" ht="44.25" customHeight="1" x14ac:dyDescent="0.3">
      <c r="A27" s="13"/>
      <c r="B27" s="15" t="s">
        <v>28</v>
      </c>
      <c r="C27" s="22"/>
      <c r="D27" s="23"/>
      <c r="E27" s="23"/>
      <c r="F27" s="23"/>
      <c r="G27" s="23"/>
      <c r="H27" s="23"/>
      <c r="I27" s="23"/>
      <c r="J27" s="23">
        <v>7049500</v>
      </c>
      <c r="K27" s="23"/>
      <c r="L27" s="23"/>
      <c r="M27" s="23"/>
      <c r="N27" s="23">
        <f>1300000</f>
        <v>1300000</v>
      </c>
      <c r="O27" s="23"/>
      <c r="P27" s="23"/>
      <c r="Q27" s="23"/>
      <c r="R27" s="23"/>
      <c r="S27" s="23">
        <f>1086000+9000</f>
        <v>1095000</v>
      </c>
      <c r="T27" s="23"/>
      <c r="U27" s="24">
        <f t="shared" si="0"/>
        <v>9444500</v>
      </c>
      <c r="V27" s="13"/>
      <c r="W27" s="15" t="s">
        <v>28</v>
      </c>
      <c r="X27" s="23"/>
      <c r="Y27" s="23"/>
      <c r="Z27" s="24">
        <f t="shared" si="1"/>
        <v>9444500</v>
      </c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2"/>
      <c r="AL27" s="22"/>
      <c r="AM27" s="22"/>
      <c r="AN27" s="22">
        <f t="shared" si="2"/>
        <v>0</v>
      </c>
    </row>
    <row r="28" spans="1:40" s="10" customFormat="1" ht="38.25" customHeight="1" x14ac:dyDescent="0.3">
      <c r="A28" s="13"/>
      <c r="B28" s="15" t="s">
        <v>29</v>
      </c>
      <c r="C28" s="22"/>
      <c r="D28" s="23"/>
      <c r="E28" s="23"/>
      <c r="F28" s="23"/>
      <c r="G28" s="23"/>
      <c r="H28" s="23"/>
      <c r="I28" s="23"/>
      <c r="J28" s="23">
        <v>12364100</v>
      </c>
      <c r="K28" s="23"/>
      <c r="L28" s="23"/>
      <c r="M28" s="23"/>
      <c r="N28" s="23">
        <f>5000000+199000+61315</f>
        <v>5260315</v>
      </c>
      <c r="O28" s="23"/>
      <c r="P28" s="23"/>
      <c r="Q28" s="23"/>
      <c r="R28" s="23"/>
      <c r="S28" s="23">
        <f>4826000-528000+308500+70000</f>
        <v>4676500</v>
      </c>
      <c r="T28" s="23"/>
      <c r="U28" s="24">
        <f>SUM(C28:T28)</f>
        <v>22300915</v>
      </c>
      <c r="V28" s="13"/>
      <c r="W28" s="15" t="s">
        <v>29</v>
      </c>
      <c r="X28" s="23"/>
      <c r="Y28" s="23">
        <f>12600+16200</f>
        <v>28800</v>
      </c>
      <c r="Z28" s="24">
        <f>SUM(U28:Y28)</f>
        <v>22329715</v>
      </c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2"/>
      <c r="AL28" s="22"/>
      <c r="AM28" s="22"/>
      <c r="AN28" s="22">
        <f t="shared" si="2"/>
        <v>0</v>
      </c>
    </row>
    <row r="29" spans="1:40" s="10" customFormat="1" ht="18.75" x14ac:dyDescent="0.3">
      <c r="A29" s="13"/>
      <c r="B29" s="14" t="s">
        <v>30</v>
      </c>
      <c r="C29" s="22"/>
      <c r="D29" s="23"/>
      <c r="E29" s="23"/>
      <c r="F29" s="23"/>
      <c r="G29" s="23"/>
      <c r="H29" s="23"/>
      <c r="I29" s="23"/>
      <c r="J29" s="23">
        <v>74479800</v>
      </c>
      <c r="K29" s="23"/>
      <c r="L29" s="23"/>
      <c r="M29" s="23"/>
      <c r="N29" s="23">
        <f>50000000+3000000+900000+100000</f>
        <v>54000000</v>
      </c>
      <c r="O29" s="23"/>
      <c r="P29" s="23"/>
      <c r="Q29" s="23"/>
      <c r="R29" s="23"/>
      <c r="S29" s="23"/>
      <c r="T29" s="23"/>
      <c r="U29" s="24">
        <f t="shared" si="0"/>
        <v>128479800</v>
      </c>
      <c r="V29" s="13"/>
      <c r="W29" s="14" t="s">
        <v>30</v>
      </c>
      <c r="X29" s="23">
        <f>10363200+1800000+769000+914383</f>
        <v>13846583</v>
      </c>
      <c r="Y29" s="23"/>
      <c r="Z29" s="24">
        <f t="shared" si="1"/>
        <v>142326383</v>
      </c>
      <c r="AA29" s="25"/>
      <c r="AB29" s="25"/>
      <c r="AC29" s="25">
        <v>320400</v>
      </c>
      <c r="AD29" s="25"/>
      <c r="AE29" s="25"/>
      <c r="AF29" s="25"/>
      <c r="AG29" s="25"/>
      <c r="AH29" s="25"/>
      <c r="AI29" s="25"/>
      <c r="AJ29" s="25"/>
      <c r="AK29" s="22">
        <v>321076</v>
      </c>
      <c r="AL29" s="22"/>
      <c r="AM29" s="22"/>
      <c r="AN29" s="22">
        <f t="shared" si="2"/>
        <v>641476</v>
      </c>
    </row>
    <row r="30" spans="1:40" s="10" customFormat="1" ht="18.75" x14ac:dyDescent="0.3">
      <c r="A30" s="13"/>
      <c r="B30" s="14" t="s">
        <v>31</v>
      </c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>
        <v>5548026</v>
      </c>
      <c r="Q30" s="23"/>
      <c r="R30" s="23"/>
      <c r="S30" s="23"/>
      <c r="T30" s="23"/>
      <c r="U30" s="24">
        <f t="shared" si="0"/>
        <v>5548026</v>
      </c>
      <c r="V30" s="13"/>
      <c r="W30" s="14" t="s">
        <v>31</v>
      </c>
      <c r="X30" s="23"/>
      <c r="Y30" s="23"/>
      <c r="Z30" s="24">
        <f t="shared" si="1"/>
        <v>5548026</v>
      </c>
      <c r="AA30" s="25"/>
      <c r="AB30" s="25"/>
      <c r="AC30" s="25"/>
      <c r="AD30" s="25"/>
      <c r="AE30" s="25"/>
      <c r="AF30" s="25"/>
      <c r="AG30" s="25"/>
      <c r="AH30" s="25"/>
      <c r="AI30" s="25"/>
      <c r="AJ30" s="25">
        <v>12131400</v>
      </c>
      <c r="AK30" s="22"/>
      <c r="AL30" s="22"/>
      <c r="AM30" s="22"/>
      <c r="AN30" s="22">
        <f t="shared" si="2"/>
        <v>12131400</v>
      </c>
    </row>
    <row r="31" spans="1:40" s="10" customFormat="1" ht="18.75" x14ac:dyDescent="0.3">
      <c r="A31" s="13"/>
      <c r="B31" s="14" t="s">
        <v>32</v>
      </c>
      <c r="C31" s="22">
        <v>11589173</v>
      </c>
      <c r="D31" s="23">
        <f>90684000-10000000-5000000</f>
        <v>75684000</v>
      </c>
      <c r="E31" s="23">
        <v>934000</v>
      </c>
      <c r="F31" s="23">
        <f>90438000-6000000+1300000</f>
        <v>85738000</v>
      </c>
      <c r="G31" s="23">
        <f>3575500-100000-240000</f>
        <v>3235500</v>
      </c>
      <c r="H31" s="23">
        <f>540845+137485</f>
        <v>678330</v>
      </c>
      <c r="I31" s="23">
        <v>1183376</v>
      </c>
      <c r="J31" s="23"/>
      <c r="K31" s="23">
        <f>4078200-3058650</f>
        <v>1019550</v>
      </c>
      <c r="L31" s="23">
        <v>550000</v>
      </c>
      <c r="M31" s="23">
        <v>914100</v>
      </c>
      <c r="N31" s="23"/>
      <c r="O31" s="23">
        <f>1509000+550000</f>
        <v>2059000</v>
      </c>
      <c r="P31" s="23"/>
      <c r="Q31" s="23">
        <v>664860</v>
      </c>
      <c r="R31" s="23">
        <v>1019736</v>
      </c>
      <c r="S31" s="23"/>
      <c r="T31" s="23">
        <f>1218439</f>
        <v>1218439</v>
      </c>
      <c r="U31" s="24">
        <f t="shared" si="0"/>
        <v>186488064</v>
      </c>
      <c r="V31" s="13"/>
      <c r="W31" s="14" t="s">
        <v>32</v>
      </c>
      <c r="X31" s="23"/>
      <c r="Y31" s="23"/>
      <c r="Z31" s="24">
        <f>SUM(U31:Y31)</f>
        <v>186488064</v>
      </c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2"/>
      <c r="AL31" s="25">
        <v>638544</v>
      </c>
      <c r="AM31" s="22"/>
      <c r="AN31" s="22">
        <f t="shared" si="2"/>
        <v>638544</v>
      </c>
    </row>
    <row r="32" spans="1:40" s="10" customFormat="1" ht="18.75" x14ac:dyDescent="0.3">
      <c r="A32" s="13"/>
      <c r="B32" s="14" t="s">
        <v>59</v>
      </c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4"/>
      <c r="V32" s="13"/>
      <c r="W32" s="14" t="s">
        <v>59</v>
      </c>
      <c r="X32" s="23"/>
      <c r="Y32" s="23"/>
      <c r="Z32" s="24"/>
      <c r="AA32" s="25"/>
      <c r="AB32" s="25">
        <f>1200000+500000+500000</f>
        <v>2200000</v>
      </c>
      <c r="AC32" s="25"/>
      <c r="AD32" s="25"/>
      <c r="AE32" s="25"/>
      <c r="AF32" s="25"/>
      <c r="AG32" s="25"/>
      <c r="AH32" s="25"/>
      <c r="AI32" s="25"/>
      <c r="AJ32" s="25"/>
      <c r="AK32" s="22"/>
      <c r="AL32" s="22"/>
      <c r="AM32" s="22"/>
      <c r="AN32" s="22">
        <f t="shared" si="2"/>
        <v>2200000</v>
      </c>
    </row>
    <row r="33" spans="1:40" s="10" customFormat="1" ht="18.75" x14ac:dyDescent="0.3">
      <c r="A33" s="16" t="s">
        <v>8</v>
      </c>
      <c r="B33" s="17" t="s">
        <v>9</v>
      </c>
      <c r="C33" s="26">
        <f>SUM(C10:C32)</f>
        <v>11589173</v>
      </c>
      <c r="D33" s="26">
        <f t="shared" ref="D33:Z33" si="3">SUM(D10:D32)</f>
        <v>75684000</v>
      </c>
      <c r="E33" s="26">
        <f t="shared" si="3"/>
        <v>934000</v>
      </c>
      <c r="F33" s="26">
        <f t="shared" si="3"/>
        <v>85738000</v>
      </c>
      <c r="G33" s="26">
        <f t="shared" si="3"/>
        <v>3235500</v>
      </c>
      <c r="H33" s="26">
        <f t="shared" si="3"/>
        <v>678330</v>
      </c>
      <c r="I33" s="26">
        <f t="shared" si="3"/>
        <v>1183376</v>
      </c>
      <c r="J33" s="26">
        <f t="shared" si="3"/>
        <v>93893400</v>
      </c>
      <c r="K33" s="26">
        <f t="shared" si="3"/>
        <v>1019550</v>
      </c>
      <c r="L33" s="26">
        <f t="shared" si="3"/>
        <v>550000</v>
      </c>
      <c r="M33" s="26">
        <f t="shared" si="3"/>
        <v>914100</v>
      </c>
      <c r="N33" s="26">
        <f t="shared" si="3"/>
        <v>60560315</v>
      </c>
      <c r="O33" s="26">
        <f t="shared" si="3"/>
        <v>2059000</v>
      </c>
      <c r="P33" s="26">
        <f t="shared" si="3"/>
        <v>5548026</v>
      </c>
      <c r="Q33" s="26">
        <f t="shared" si="3"/>
        <v>664860</v>
      </c>
      <c r="R33" s="26">
        <f t="shared" si="3"/>
        <v>1019736</v>
      </c>
      <c r="S33" s="26">
        <f t="shared" si="3"/>
        <v>6970940</v>
      </c>
      <c r="T33" s="26">
        <f t="shared" si="3"/>
        <v>1218439</v>
      </c>
      <c r="U33" s="26">
        <f t="shared" si="3"/>
        <v>353460745</v>
      </c>
      <c r="V33" s="16" t="s">
        <v>8</v>
      </c>
      <c r="W33" s="17" t="s">
        <v>9</v>
      </c>
      <c r="X33" s="26">
        <f t="shared" si="3"/>
        <v>13846583</v>
      </c>
      <c r="Y33" s="26">
        <f t="shared" si="3"/>
        <v>5598417</v>
      </c>
      <c r="Z33" s="26">
        <f t="shared" si="3"/>
        <v>372905745</v>
      </c>
      <c r="AA33" s="26">
        <f>SUM(AA10:AA32)</f>
        <v>870000</v>
      </c>
      <c r="AB33" s="26">
        <f t="shared" ref="AB33:AM33" si="4">SUM(AB10:AB32)</f>
        <v>2200000</v>
      </c>
      <c r="AC33" s="26">
        <f t="shared" si="4"/>
        <v>320400</v>
      </c>
      <c r="AD33" s="26">
        <f t="shared" si="4"/>
        <v>42032875</v>
      </c>
      <c r="AE33" s="26">
        <f t="shared" si="4"/>
        <v>2102332</v>
      </c>
      <c r="AF33" s="26">
        <f t="shared" si="4"/>
        <v>81370</v>
      </c>
      <c r="AG33" s="26">
        <f t="shared" si="4"/>
        <v>694000</v>
      </c>
      <c r="AH33" s="26">
        <f t="shared" si="4"/>
        <v>250000</v>
      </c>
      <c r="AI33" s="26">
        <f t="shared" si="4"/>
        <v>5548026</v>
      </c>
      <c r="AJ33" s="26">
        <f t="shared" si="4"/>
        <v>12131400</v>
      </c>
      <c r="AK33" s="26">
        <f t="shared" si="4"/>
        <v>321076</v>
      </c>
      <c r="AL33" s="26">
        <f t="shared" si="4"/>
        <v>638544</v>
      </c>
      <c r="AM33" s="26">
        <f t="shared" si="4"/>
        <v>10854741</v>
      </c>
      <c r="AN33" s="26">
        <f>SUM(AN10:AN32)</f>
        <v>78044764</v>
      </c>
    </row>
    <row r="34" spans="1:40" x14ac:dyDescent="0.2"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W34" s="3"/>
      <c r="X34" s="4"/>
      <c r="Y34" s="4"/>
      <c r="Z34" s="4"/>
      <c r="AA34" s="4"/>
      <c r="AB34" s="4"/>
    </row>
    <row r="36" spans="1:40" s="5" customFormat="1" ht="24.75" customHeight="1" x14ac:dyDescent="0.25">
      <c r="A36" s="41" t="s">
        <v>10</v>
      </c>
      <c r="B36" s="41"/>
      <c r="C36" s="41"/>
      <c r="D36" s="41"/>
      <c r="E36" s="41"/>
      <c r="F36" s="41"/>
      <c r="G36" s="41"/>
      <c r="H36" s="41"/>
      <c r="I36" s="41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40" s="5" customFormat="1" ht="24.75" customHeight="1" x14ac:dyDescent="0.25">
      <c r="A37" s="41" t="s">
        <v>40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7"/>
      <c r="W37" s="7"/>
      <c r="X37" s="7"/>
      <c r="Y37" s="7"/>
      <c r="Z37" s="7"/>
      <c r="AA37" s="7"/>
      <c r="AB37" s="7"/>
    </row>
    <row r="38" spans="1:40" x14ac:dyDescent="0.2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X38" s="6"/>
      <c r="Y38" s="6"/>
      <c r="Z38" s="6"/>
      <c r="AA38" s="6"/>
      <c r="AB38" s="6"/>
    </row>
    <row r="39" spans="1:40" x14ac:dyDescent="0.2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X39" s="6"/>
      <c r="Y39" s="6"/>
      <c r="Z39" s="6"/>
      <c r="AA39" s="6"/>
      <c r="AB39" s="6"/>
    </row>
    <row r="40" spans="1:40" x14ac:dyDescent="0.2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X40" s="6"/>
      <c r="Y40" s="6"/>
      <c r="Z40" s="6"/>
      <c r="AA40" s="6"/>
      <c r="AB40" s="6"/>
    </row>
    <row r="41" spans="1:40" s="8" customFormat="1" ht="20.25" x14ac:dyDescent="0.3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X41" s="9"/>
      <c r="Y41" s="9"/>
      <c r="Z41" s="9"/>
      <c r="AA41" s="9" t="s">
        <v>64</v>
      </c>
      <c r="AB41" s="9"/>
      <c r="AM41" s="9" t="s">
        <v>72</v>
      </c>
    </row>
    <row r="42" spans="1:40" x14ac:dyDescent="0.2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X42" s="6"/>
      <c r="Y42" s="6"/>
      <c r="Z42" s="6"/>
      <c r="AA42" s="6"/>
      <c r="AB42" s="6"/>
    </row>
    <row r="43" spans="1:40" x14ac:dyDescent="0.2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X43" s="6"/>
      <c r="Y43" s="6"/>
      <c r="Z43" s="6"/>
      <c r="AA43" s="6"/>
      <c r="AB43" s="6"/>
    </row>
    <row r="44" spans="1:40" x14ac:dyDescent="0.2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X44" s="6"/>
      <c r="Y44" s="6"/>
      <c r="Z44" s="6"/>
      <c r="AA44" s="6"/>
      <c r="AB44" s="6"/>
    </row>
    <row r="45" spans="1:40" x14ac:dyDescent="0.2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X45" s="6"/>
      <c r="Y45" s="6"/>
      <c r="Z45" s="6"/>
      <c r="AA45" s="6"/>
      <c r="AB45" s="6"/>
    </row>
    <row r="46" spans="1:40" x14ac:dyDescent="0.2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X46" s="6"/>
      <c r="Y46" s="6"/>
      <c r="Z46" s="6"/>
      <c r="AA46" s="6"/>
      <c r="AB46" s="6"/>
    </row>
    <row r="47" spans="1:40" x14ac:dyDescent="0.2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X47" s="6"/>
      <c r="Y47" s="6"/>
      <c r="Z47" s="6"/>
      <c r="AA47" s="6"/>
      <c r="AB47" s="6"/>
    </row>
    <row r="48" spans="1:40" x14ac:dyDescent="0.2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X48" s="6"/>
      <c r="Y48" s="6"/>
      <c r="Z48" s="6"/>
      <c r="AA48" s="6"/>
      <c r="AB48" s="6"/>
    </row>
    <row r="49" spans="3:28" x14ac:dyDescent="0.2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X49" s="6"/>
      <c r="Y49" s="6"/>
      <c r="Z49" s="6"/>
      <c r="AA49" s="6"/>
      <c r="AB49" s="6"/>
    </row>
    <row r="50" spans="3:28" x14ac:dyDescent="0.2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X50" s="6"/>
      <c r="Y50" s="6"/>
      <c r="Z50" s="6"/>
      <c r="AA50" s="6"/>
      <c r="AB50" s="6"/>
    </row>
    <row r="51" spans="3:28" x14ac:dyDescent="0.2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X51" s="6"/>
      <c r="Y51" s="6"/>
      <c r="Z51" s="6"/>
      <c r="AA51" s="6"/>
      <c r="AB51" s="6"/>
    </row>
    <row r="52" spans="3:28" x14ac:dyDescent="0.2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X52" s="6"/>
      <c r="Y52" s="6"/>
      <c r="Z52" s="6"/>
      <c r="AA52" s="6"/>
      <c r="AB52" s="6"/>
    </row>
    <row r="53" spans="3:28" x14ac:dyDescent="0.2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X53" s="6"/>
      <c r="Y53" s="6"/>
      <c r="Z53" s="6"/>
      <c r="AA53" s="6"/>
      <c r="AB53" s="6"/>
    </row>
    <row r="54" spans="3:28" x14ac:dyDescent="0.2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X54" s="6"/>
      <c r="Y54" s="6"/>
      <c r="Z54" s="6"/>
      <c r="AA54" s="6"/>
      <c r="AB54" s="6"/>
    </row>
    <row r="55" spans="3:28" x14ac:dyDescent="0.2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X55" s="6"/>
      <c r="Y55" s="6"/>
      <c r="Z55" s="6"/>
      <c r="AA55" s="6"/>
      <c r="AB55" s="6"/>
    </row>
    <row r="56" spans="3:28" x14ac:dyDescent="0.2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X56" s="6"/>
      <c r="Y56" s="6"/>
      <c r="Z56" s="6"/>
      <c r="AA56" s="6"/>
      <c r="AB56" s="6"/>
    </row>
    <row r="57" spans="3:28" x14ac:dyDescent="0.2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X57" s="6"/>
      <c r="Y57" s="6"/>
      <c r="Z57" s="6"/>
      <c r="AA57" s="6"/>
      <c r="AB57" s="6"/>
    </row>
    <row r="58" spans="3:28" x14ac:dyDescent="0.2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X58" s="6"/>
      <c r="Y58" s="6"/>
      <c r="Z58" s="6"/>
      <c r="AA58" s="6"/>
      <c r="AB58" s="6"/>
    </row>
    <row r="59" spans="3:28" x14ac:dyDescent="0.2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X59" s="6"/>
      <c r="Y59" s="6"/>
      <c r="Z59" s="6"/>
      <c r="AA59" s="6"/>
      <c r="AB59" s="6"/>
    </row>
    <row r="60" spans="3:28" x14ac:dyDescent="0.2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X60" s="6"/>
      <c r="Y60" s="6"/>
      <c r="Z60" s="6"/>
      <c r="AA60" s="6"/>
      <c r="AB60" s="6"/>
    </row>
    <row r="61" spans="3:28" x14ac:dyDescent="0.2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X61" s="6"/>
      <c r="Y61" s="6"/>
      <c r="Z61" s="6"/>
      <c r="AA61" s="6"/>
      <c r="AB61" s="6"/>
    </row>
    <row r="62" spans="3:28" x14ac:dyDescent="0.2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X62" s="6"/>
      <c r="Y62" s="6"/>
      <c r="Z62" s="6"/>
      <c r="AA62" s="6"/>
      <c r="AB62" s="6"/>
    </row>
    <row r="63" spans="3:28" x14ac:dyDescent="0.2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X63" s="6"/>
      <c r="Y63" s="6"/>
      <c r="Z63" s="6"/>
      <c r="AA63" s="6"/>
      <c r="AB63" s="6"/>
    </row>
    <row r="64" spans="3:28" x14ac:dyDescent="0.2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X64" s="6"/>
      <c r="Y64" s="6"/>
      <c r="Z64" s="6"/>
      <c r="AA64" s="6"/>
      <c r="AB64" s="6"/>
    </row>
    <row r="65" spans="3:28" x14ac:dyDescent="0.2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X65" s="6"/>
      <c r="Y65" s="6"/>
      <c r="Z65" s="6"/>
      <c r="AA65" s="6"/>
      <c r="AB65" s="6"/>
    </row>
    <row r="66" spans="3:28" x14ac:dyDescent="0.2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X66" s="6"/>
      <c r="Y66" s="6"/>
      <c r="Z66" s="6"/>
      <c r="AA66" s="6"/>
      <c r="AB66" s="6"/>
    </row>
    <row r="67" spans="3:28" x14ac:dyDescent="0.2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X67" s="6"/>
      <c r="Y67" s="6"/>
      <c r="Z67" s="6"/>
      <c r="AA67" s="6"/>
      <c r="AB67" s="6"/>
    </row>
    <row r="68" spans="3:28" x14ac:dyDescent="0.2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X68" s="6"/>
      <c r="Y68" s="6"/>
      <c r="Z68" s="6"/>
      <c r="AA68" s="6"/>
      <c r="AB68" s="6"/>
    </row>
    <row r="69" spans="3:28" x14ac:dyDescent="0.2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X69" s="6"/>
      <c r="Y69" s="6"/>
      <c r="Z69" s="6"/>
      <c r="AA69" s="6"/>
      <c r="AB69" s="6"/>
    </row>
    <row r="70" spans="3:28" x14ac:dyDescent="0.2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X70" s="6"/>
      <c r="Y70" s="6"/>
      <c r="Z70" s="6"/>
      <c r="AA70" s="6"/>
      <c r="AB70" s="6"/>
    </row>
    <row r="71" spans="3:28" x14ac:dyDescent="0.2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X71" s="6"/>
      <c r="Y71" s="6"/>
      <c r="Z71" s="6"/>
      <c r="AA71" s="6"/>
      <c r="AB71" s="6"/>
    </row>
    <row r="72" spans="3:28" x14ac:dyDescent="0.2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X72" s="6"/>
      <c r="Y72" s="6"/>
      <c r="Z72" s="6"/>
      <c r="AA72" s="6"/>
      <c r="AB72" s="6"/>
    </row>
    <row r="73" spans="3:28" x14ac:dyDescent="0.2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X73" s="6"/>
      <c r="Y73" s="6"/>
      <c r="Z73" s="6"/>
      <c r="AA73" s="6"/>
      <c r="AB73" s="6"/>
    </row>
    <row r="74" spans="3:28" x14ac:dyDescent="0.2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X74" s="6"/>
      <c r="Y74" s="6"/>
      <c r="Z74" s="6"/>
      <c r="AA74" s="6"/>
      <c r="AB74" s="6"/>
    </row>
    <row r="75" spans="3:28" x14ac:dyDescent="0.2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X75" s="6"/>
      <c r="Y75" s="6"/>
      <c r="Z75" s="6"/>
      <c r="AA75" s="6"/>
      <c r="AB75" s="6"/>
    </row>
    <row r="76" spans="3:28" x14ac:dyDescent="0.2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X76" s="6"/>
      <c r="Y76" s="6"/>
      <c r="Z76" s="6"/>
      <c r="AA76" s="6"/>
      <c r="AB76" s="6"/>
    </row>
    <row r="77" spans="3:28" x14ac:dyDescent="0.2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X77" s="6"/>
      <c r="Y77" s="6"/>
      <c r="Z77" s="6"/>
      <c r="AA77" s="6"/>
      <c r="AB77" s="6"/>
    </row>
    <row r="78" spans="3:28" x14ac:dyDescent="0.2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X78" s="6"/>
      <c r="Y78" s="6"/>
      <c r="Z78" s="6"/>
      <c r="AA78" s="6"/>
      <c r="AB78" s="6"/>
    </row>
    <row r="79" spans="3:28" x14ac:dyDescent="0.2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X79" s="6"/>
      <c r="Y79" s="6"/>
      <c r="Z79" s="6"/>
      <c r="AA79" s="6"/>
      <c r="AB79" s="6"/>
    </row>
    <row r="80" spans="3:28" x14ac:dyDescent="0.2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X80" s="6"/>
      <c r="Y80" s="6"/>
      <c r="Z80" s="6"/>
      <c r="AA80" s="6"/>
      <c r="AB80" s="6"/>
    </row>
    <row r="81" spans="3:28" x14ac:dyDescent="0.2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X81" s="6"/>
      <c r="Y81" s="6"/>
      <c r="Z81" s="6"/>
      <c r="AA81" s="6"/>
      <c r="AB81" s="6"/>
    </row>
    <row r="82" spans="3:28" x14ac:dyDescent="0.2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X82" s="6"/>
      <c r="Y82" s="6"/>
      <c r="Z82" s="6"/>
      <c r="AA82" s="6"/>
      <c r="AB82" s="6"/>
    </row>
    <row r="83" spans="3:28" x14ac:dyDescent="0.2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X83" s="6"/>
      <c r="Y83" s="6"/>
      <c r="Z83" s="6"/>
      <c r="AA83" s="6"/>
      <c r="AB83" s="6"/>
    </row>
    <row r="84" spans="3:28" x14ac:dyDescent="0.2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X84" s="6"/>
      <c r="Y84" s="6"/>
      <c r="Z84" s="6"/>
      <c r="AA84" s="6"/>
      <c r="AB84" s="6"/>
    </row>
    <row r="85" spans="3:28" x14ac:dyDescent="0.2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X85" s="6"/>
      <c r="Y85" s="6"/>
      <c r="Z85" s="6"/>
      <c r="AA85" s="6"/>
      <c r="AB85" s="6"/>
    </row>
    <row r="86" spans="3:28" x14ac:dyDescent="0.2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X86" s="6"/>
      <c r="Y86" s="6"/>
      <c r="Z86" s="6"/>
      <c r="AA86" s="6"/>
      <c r="AB86" s="6"/>
    </row>
  </sheetData>
  <mergeCells count="24">
    <mergeCell ref="AA7:AM7"/>
    <mergeCell ref="AA5:AA6"/>
    <mergeCell ref="W4:W8"/>
    <mergeCell ref="X4:Z4"/>
    <mergeCell ref="X6:Y6"/>
    <mergeCell ref="Z5:Z8"/>
    <mergeCell ref="X5:Y5"/>
    <mergeCell ref="X7:Y7"/>
    <mergeCell ref="AK1:AN2"/>
    <mergeCell ref="AB6:AK6"/>
    <mergeCell ref="AB5:AM5"/>
    <mergeCell ref="A36:I36"/>
    <mergeCell ref="A37:U37"/>
    <mergeCell ref="A1:T1"/>
    <mergeCell ref="B4:B8"/>
    <mergeCell ref="A4:A8"/>
    <mergeCell ref="D5:U5"/>
    <mergeCell ref="C4:U4"/>
    <mergeCell ref="D6:U6"/>
    <mergeCell ref="C7:U7"/>
    <mergeCell ref="AA4:AN4"/>
    <mergeCell ref="AN5:AN8"/>
    <mergeCell ref="AL6:AM6"/>
    <mergeCell ref="V4:V8"/>
  </mergeCells>
  <phoneticPr fontId="8" type="noConversion"/>
  <printOptions horizontalCentered="1"/>
  <pageMargins left="0" right="0" top="0.7" bottom="0.19685039370078741" header="0" footer="0"/>
  <pageSetup paperSize="9" scale="32" fitToWidth="2" fitToHeight="2" orientation="landscape" r:id="rId1"/>
  <headerFooter alignWithMargins="0"/>
  <colBreaks count="1" manualBreakCount="1">
    <brk id="2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 5</vt:lpstr>
      <vt:lpstr>'додаток 5'!Заголовки_для_печати</vt:lpstr>
      <vt:lpstr>'додаток 5'!Область_печати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Юрченко Геннадій Миколайович</dc:creator>
  <cp:lastModifiedBy>pliok</cp:lastModifiedBy>
  <cp:lastPrinted>2019-09-24T08:30:30Z</cp:lastPrinted>
  <dcterms:created xsi:type="dcterms:W3CDTF">2018-12-06T13:55:43Z</dcterms:created>
  <dcterms:modified xsi:type="dcterms:W3CDTF">2019-09-30T12:21:27Z</dcterms:modified>
</cp:coreProperties>
</file>