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690" windowHeight="5865" activeTab="0"/>
  </bookViews>
  <sheets>
    <sheet name="2018" sheetId="1" r:id="rId1"/>
  </sheets>
  <definedNames>
    <definedName name="_xlnm.Print_Titles" localSheetId="0">'2018'!$9:$11</definedName>
    <definedName name="_xlnm.Print_Area" localSheetId="0">'2018'!$A$1:$J$83</definedName>
  </definedNames>
  <calcPr fullCalcOnLoad="1"/>
</workbook>
</file>

<file path=xl/sharedStrings.xml><?xml version="1.0" encoding="utf-8"?>
<sst xmlns="http://schemas.openxmlformats.org/spreadsheetml/2006/main" count="321" uniqueCount="221">
  <si>
    <t/>
  </si>
  <si>
    <t>Всього</t>
  </si>
  <si>
    <t>(грн.)</t>
  </si>
  <si>
    <t>Спеціальний фонд</t>
  </si>
  <si>
    <t>0133</t>
  </si>
  <si>
    <t>1040</t>
  </si>
  <si>
    <t>0180</t>
  </si>
  <si>
    <t>0830</t>
  </si>
  <si>
    <t>Загальний фонд</t>
  </si>
  <si>
    <t xml:space="preserve">Голова  ради </t>
  </si>
  <si>
    <t>0810</t>
  </si>
  <si>
    <t>до рішення сесії Броварської районної ради</t>
  </si>
  <si>
    <t>"Програма діяльності Броварської районної організації інвалідів війни, Збройних сил та учасників бойових дій на 2016-2020 роки"</t>
  </si>
  <si>
    <t>"Програма забезпечення Броварської районної організації ветеранів війни і праці, Збройних сил, правоохоронних органів на 2016-2020 роки"</t>
  </si>
  <si>
    <t xml:space="preserve"> Програма "Турбота на 2016-2020 роки" </t>
  </si>
  <si>
    <t>"Програма розвитку Броварської міськрайонної організації Товариства Червоного Хреста України на 2017-2021 роки"</t>
  </si>
  <si>
    <t xml:space="preserve">"Програма розвитку фізичної культури та спорту "Броварщина спортивна" на 2017-2020 роки"
</t>
  </si>
  <si>
    <t xml:space="preserve">Броварська районна Державна адміністрація 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</si>
  <si>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</si>
  <si>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</si>
  <si>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</si>
  <si>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освіти Броварської районної державної адміністрації</t>
  </si>
  <si>
    <t>Управління соціального захисту населення Броварської районної державної адміністрації</t>
  </si>
  <si>
    <t>1030</t>
  </si>
  <si>
    <t xml:space="preserve">Управління фінансів Броварської районної державної адміністрації </t>
  </si>
  <si>
    <t>02</t>
  </si>
  <si>
    <t>0213140</t>
  </si>
  <si>
    <t>3140</t>
  </si>
  <si>
    <t>0215011</t>
  </si>
  <si>
    <t>5011</t>
  </si>
  <si>
    <t>0210180</t>
  </si>
  <si>
    <t>Інша діяльність у сфері державного управління</t>
  </si>
  <si>
    <t>0218420</t>
  </si>
  <si>
    <t>8420</t>
  </si>
  <si>
    <t>Інші заходи у сфері засобів масової інформації</t>
  </si>
  <si>
    <t>01</t>
  </si>
  <si>
    <t>Районна рада</t>
  </si>
  <si>
    <t>0118420</t>
  </si>
  <si>
    <t>0613140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</si>
  <si>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</si>
  <si>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</si>
  <si>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</si>
  <si>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0215031</t>
  </si>
  <si>
    <t>5031</t>
  </si>
  <si>
    <t>3719710</t>
  </si>
  <si>
    <t>9710</t>
  </si>
  <si>
    <t>08</t>
  </si>
  <si>
    <t>06</t>
  </si>
  <si>
    <t>0813032</t>
  </si>
  <si>
    <t>0813031</t>
  </si>
  <si>
    <t>3031</t>
  </si>
  <si>
    <t>3032</t>
  </si>
  <si>
    <t>3035</t>
  </si>
  <si>
    <t>0813035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</si>
  <si>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</si>
  <si>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</si>
  <si>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</si>
  <si>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5012</t>
  </si>
  <si>
    <t>Проведення навчально-тренувальних зборів і змагань з неолімпійських видів спорту</t>
  </si>
  <si>
    <t>0611020</t>
  </si>
  <si>
    <t>1020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</si>
  <si>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</si>
  <si>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</si>
  <si>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0813242</t>
  </si>
  <si>
    <t>3242</t>
  </si>
  <si>
    <t>Інші заходи у сфері соціального захисту і соціального забезпечення</t>
  </si>
  <si>
    <t>3192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</si>
  <si>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</si>
  <si>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</si>
  <si>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</si>
  <si>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4082</t>
  </si>
  <si>
    <t>0214082</t>
  </si>
  <si>
    <t>Інші заходи в галузі культури і мистецтва</t>
  </si>
  <si>
    <t>0829</t>
  </si>
  <si>
    <t>2152</t>
  </si>
  <si>
    <t>Інші програми та заходи у сфері охорони здоров`я</t>
  </si>
  <si>
    <t>0812152</t>
  </si>
  <si>
    <t>"Програма відшкодування в Броварському районі витрат, пов`язаних з відпуском лікарських засобів окремим категоріям громадян при амбулаторному лікуванні на 2018 - 2020 роки"</t>
  </si>
  <si>
    <t>0213112</t>
  </si>
  <si>
    <t>3112</t>
  </si>
  <si>
    <t>Заходи державної політики з питань дітей та їх соціального захисту</t>
  </si>
  <si>
    <t>2010</t>
  </si>
  <si>
    <t>1731</t>
  </si>
  <si>
    <t>Багатопрофільна стаціонарна медична допомога населенню</t>
  </si>
  <si>
    <t>0212010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</si>
  <si>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</si>
  <si>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</si>
  <si>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</si>
  <si>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</si>
  <si>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"Програма розвитку та функціонування системи освіти Броварського району на 2018-2019 рік"</t>
  </si>
  <si>
    <t>0215012</t>
  </si>
  <si>
    <t>0215022</t>
  </si>
  <si>
    <t>5022</t>
  </si>
  <si>
    <t>Проведення навчально-тренувальних зборів і змагань та заходів зі спорту осіб з інвалідністю</t>
  </si>
  <si>
    <t>0763</t>
  </si>
  <si>
    <t>Відділ культури Броварської районної державної адміністрації</t>
  </si>
  <si>
    <t>0611060</t>
  </si>
  <si>
    <t>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</si>
  <si>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</si>
  <si>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</si>
  <si>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1014030</t>
  </si>
  <si>
    <t>4030</t>
  </si>
  <si>
    <t>Забезпечення діяльності бібліотек</t>
  </si>
  <si>
    <t xml:space="preserve">Код Програмної класифікації видатків та кредитування місцевих бюджетів  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</si>
  <si>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</si>
  <si>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</si>
  <si>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 xml:space="preserve"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
</t>
  </si>
  <si>
    <t>Найменування місцевої / 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</si>
  <si>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</si>
  <si>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</si>
  <si>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</si>
  <si>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</si>
  <si>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0110180</t>
  </si>
  <si>
    <t>"Програма відзначення та вшанування окремих працівників, трудових колективів, які досягли високого професіоналізму і визначних успіхів у державній, виробничій, творчій та інших сферах діяльності на 2019-2020 роки"</t>
  </si>
  <si>
    <t>"Збереження фондів Трудового архіву Броварського району на 2019 рік"</t>
  </si>
  <si>
    <t>"Програма покращення надання вторинної медичної допомоги населенню Броварського району та відновлення матеріально-технічної бази Броварської центральної районної лікарні на 2019 рік"</t>
  </si>
  <si>
    <t>"Програма стимулів та розвитку надання первинної медико-санітарної допомоги населенню Броварського району та відновлення матеріально-технічної бази Комунального некомерційного підприємства Броварської районної ради "Броварський центр первинної медико-санітарної допомоги" на 2019 рік"</t>
  </si>
  <si>
    <t>"Щодо вдосконалення соціальної роботи із сім"ями, дітьми та молоддю у Броварському районіна 2019-2021 роки"</t>
  </si>
  <si>
    <t>"Районна програма відпочинку та оздоровлення дітей Броварського району на 2019 рік"</t>
  </si>
  <si>
    <t>"Програма харчування учнів та вихованців загальноосвітніх шкіл на 2019 рік"</t>
  </si>
  <si>
    <t>"Програми діяльності Броварської районної громадської організації "Чорнобильський Спас» на 2019 рік"</t>
  </si>
  <si>
    <t>1013140</t>
  </si>
  <si>
    <t>10</t>
  </si>
  <si>
    <t>"Програма діяльності та фінансової підтримки Броварської  редакції міськрайонного радіомовлення на 2019 рік"</t>
  </si>
  <si>
    <t>Рішення районної ради № 707-51позач.-VII від 18.12.2018 р.</t>
  </si>
  <si>
    <t>Рішення районної ради № 661-50-VII від 22.11.2018 р.</t>
  </si>
  <si>
    <t>Рішення районної ради № 702-51позач.-VII від 18.12.2018 р.</t>
  </si>
  <si>
    <t>Рішення районної ради № 699-51позач.-VII від 18.12.2018 р.</t>
  </si>
  <si>
    <t>Рішення районної ради № 659-50-VII від 22.11.2018 р.</t>
  </si>
  <si>
    <t>Рішення районної ради № 698-51позач.-VII від 18.12.2018 р.</t>
  </si>
  <si>
    <t>Рішення районної ради № 655-50-VII від 22.11.2018 р.</t>
  </si>
  <si>
    <t>Рішення районної ради № 519-39-VII від 22.03.2018 р.</t>
  </si>
  <si>
    <t>Рішення районної ради № 431-34-VII від 14.12.2017 р.</t>
  </si>
  <si>
    <t>Рішення районної ради № 706-51позач.-VII від 18.12.2018 р.</t>
  </si>
  <si>
    <t>"Програми підтримки сім’ї та забезпечення прав дітей "Щаслива родина - успішна країна" на період до 2022 року"</t>
  </si>
  <si>
    <t>Рішення районної ради № 245-20позач.-VII від 15.12.2016 р., № 696-51позач.-VII від 18.12.2018 р.</t>
  </si>
  <si>
    <t>Рішення районної ради № 245-20позач.-VII від 15.12.2016 р., № 697-51позач.-VII від 18.12.2018 р.</t>
  </si>
  <si>
    <t>Рішення районної ради № 31-5-VII від 24.12.2015 р., № 711-51позач.-VII від 18.12.2018 р.</t>
  </si>
  <si>
    <t>Рішення районної ради № 222-19-VII від 17.11.2016 р., № 695-51позач.-VII від 18.12.2018 р.</t>
  </si>
  <si>
    <t>Рішення районної ради № 33-5-VII від 24.12.2015 р., № 694-51позач.-VII від 18.12.2018 р.</t>
  </si>
  <si>
    <t>Рішення районної ради № 35-5-VII від 24.12.2015 р., № 693-51позач.-VII від 18.12.2018 р.</t>
  </si>
  <si>
    <t>Рішення районної ради № 437-34-VII від 14.12.2017 р., № 711-51позач.-VII від 18.12.2018 р.</t>
  </si>
  <si>
    <t>Рішення районної ради № 723-54позач.-VII від 21.02.2018 р.</t>
  </si>
  <si>
    <t>0218313</t>
  </si>
  <si>
    <t>8313</t>
  </si>
  <si>
    <t>0513</t>
  </si>
  <si>
    <t>Ліквідація іншого забруднення навколишнього природного середовища</t>
  </si>
  <si>
    <t>0218220</t>
  </si>
  <si>
    <t>8220</t>
  </si>
  <si>
    <t>0380</t>
  </si>
  <si>
    <t>Заходи та роботи з мобілізаційної підготовки місцевого значення</t>
  </si>
  <si>
    <t>0611090</t>
  </si>
  <si>
    <t>1090</t>
  </si>
  <si>
    <t>Надання позашкільної освіти позашкільними закладами освіти, заходи із позашкільної роботи з дітьми</t>
  </si>
  <si>
    <t>0960</t>
  </si>
  <si>
    <t>1014060</t>
  </si>
  <si>
    <t>4060</t>
  </si>
  <si>
    <t>0828</t>
  </si>
  <si>
    <t>0824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</si>
  <si>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</si>
  <si>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покриття вулиці Горіхова в с. Русанів Броварського району Київської області</t>
  </si>
  <si>
    <t xml:space="preserve">Капітальний ремонт дорожнього покриття проїздної частини вул. Броварська в с. Рожівка Броварського району Київської області " </t>
  </si>
  <si>
    <t>Капітальний ремонт спортивного майданчики (із штучним покриттям) в смт. Калинівка Броварського району Київської області</t>
  </si>
  <si>
    <t>3719770</t>
  </si>
  <si>
    <t>9770</t>
  </si>
  <si>
    <t>Інші субвенції з місцевого бюджету</t>
  </si>
  <si>
    <t>Перелік  регіональних програм по районному бюджету Броварського району на 2019 рік</t>
  </si>
  <si>
    <t>Рішення районної ради № 722-54позач.-VII від 21.02.2018 р.</t>
  </si>
  <si>
    <t>Рішення районної ради № 666-50 -VII від 22.11.2018 р.</t>
  </si>
  <si>
    <t>"Програма підтримки розвитку засобів масової інформації та інформування населення Броварщини на 2019 рік".</t>
  </si>
  <si>
    <t>Капітальний ремонт зовнішнього освітлення вулиці Харченка та пров. Базарний в с.Літки Броварського району Київської області</t>
  </si>
  <si>
    <t>"Підтримка служби переливання крові КНП «Броварська БКЛ» БРР БМР та розвитку донорства Броварського району на 2019 рік"</t>
  </si>
  <si>
    <t>"Районна програма заходів з ліквідації стихійних сміттєзвалищ на території Броварського району на 2019-2020 роки"</t>
  </si>
  <si>
    <t>"Програма підготовки та виховання захисників Батьківщини, військово-фахової орієнтації молоді, організації та проведення приписки, призову на строкову військову службу та відбору кандидатів на військову службу за контрактом в Броварському районі на 2019 рік"</t>
  </si>
  <si>
    <t>"Програма соціально - економічного, культурного та духовного розвитку Броварського району 2019 рік"</t>
  </si>
  <si>
    <t>"Програма розвитку галузі культури Броварського району на 2017-2020 роки"</t>
  </si>
  <si>
    <t>Рішення районної ради № 746-55-VII від 14.03.2019 р.</t>
  </si>
  <si>
    <t>Рішення районної ради № 737-55-VII від 14.03.2019 р.</t>
  </si>
  <si>
    <t>Рішення районної ради № 769-55-VII від 14.03.2019 р.</t>
  </si>
  <si>
    <t>"Районної програми з мобілізаційної підготовки та мобілізації на території Броварського району на 2019 - 2020 роки"</t>
  </si>
  <si>
    <t>Рішення районної ради № 748-55-VII від 14.03.2019 р.</t>
  </si>
  <si>
    <t>0611150</t>
  </si>
  <si>
    <t>1150</t>
  </si>
  <si>
    <t>Методичне забезпечення діяльності навчальних закладів</t>
  </si>
  <si>
    <t>0990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</si>
  <si>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</si>
  <si>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</si>
  <si>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</si>
  <si>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Субвенція з місцевого бюджету державному бюджету на виконання програм соціально-економічного розвитку регіонів</t>
  </si>
  <si>
    <t>"Комплексної програми фінансового забезпечення функціонування Броварської районної державної адміністрації та її структурних підрозділів для виконання та реалізації повноважень, делегованих Броварською районною радою на 2018-2019 роки"</t>
  </si>
  <si>
    <t>Рішення районної ради № 494-38-VII від 22.02.2018 р.</t>
  </si>
  <si>
    <t>"Районної програми забезпечення проведення роз`яснювальної роботи та оформлення субсидій серед населення Броварського району в умовах підвищення цін і тарифів на комунальні послуги"</t>
  </si>
  <si>
    <t>Рішення районної ради № 214-19-VII від 17.11.2016 р., № 639-48-VII від 18.09.2018 р., № 721-54 позач.-VІІ від 21.02.2019 р., № 788-56 позач.-VІІ від 16.04.2019 р.</t>
  </si>
  <si>
    <t>Рішення районної ради № 807-48позач.-VI від 26.05.2015 р., № 780-56позач.-VІІ від 16.04.2019 р.</t>
  </si>
  <si>
    <t>Реконструкція навчально-виховного комплексу: загальноосвітньої школи I-III ступенів на 464 місця, дошкільного навчального закладу по вул. Лісова, 61 в с.Зазим`є Броварського району Київської області</t>
  </si>
  <si>
    <t>Капітальний ремонт будівлі дитячого садка в с.Рожівка по вул.Слави, 17 Броварського району (утеплення фасаду та фундаменту)</t>
  </si>
  <si>
    <t>Капітальний ремонт дорожнього покриття по вул. Чоповського в с. Літки Броварського р-ну Київської обл</t>
  </si>
  <si>
    <t>Капітальний ремонт вуличного освітлення по вулицям в с.Літочки</t>
  </si>
  <si>
    <t>Капітальний ремонт огорожі комунального навчального закладу "Півник" за адресою: Богдана Хмельницького, 36 в с. Богданівка Броварського району Київської області</t>
  </si>
  <si>
    <t>Капітальний ремонт вуличного освітлення вул.Гоголівська с.Квітневе Броварського району Київської області</t>
  </si>
  <si>
    <t>Капітальний ремонт вуличного освітлення вул Київська с. Княжичі Броварського району Київської області</t>
  </si>
  <si>
    <t>Реконструкція системи опалення із заміною трубопроводів в будівлі Калинівській загальноосвітньої школи  I-III ступенів за адресою: вул. Шкільна, буд. 8 смт. Калинівка, Броварського району Київської області</t>
  </si>
  <si>
    <t>Заходи із запобігання та ліквідації надзвичайних ситуацій та наслідків стихійного лиха</t>
  </si>
  <si>
    <t>8110</t>
  </si>
  <si>
    <t>"Районної цільової програми захисту населення і територій від надзвичайних ситуацій техногенного та природного характеру, забезпечення пожежної безпеки на 2018-2021 роки"</t>
  </si>
  <si>
    <t>Рішення районної ради № 444-34-VII від 14.12.2017 р.</t>
  </si>
  <si>
    <t>0320</t>
  </si>
  <si>
    <t>0218110</t>
  </si>
  <si>
    <t>082144</t>
  </si>
  <si>
    <t>2144</t>
  </si>
  <si>
    <t>"Програми забезпечення безкоштовними інсулінами інсулінозалежних хворих жителів Броварського району на 2019 рік"</t>
  </si>
  <si>
    <t>Централізовані заходи з лікування хворих на цукровий та нецукровий діабет</t>
  </si>
  <si>
    <t>Рішення районної ради № 793-57позач.-VII від 16.05.2018 р.</t>
  </si>
  <si>
    <t>С.М.Гришко</t>
  </si>
  <si>
    <t>Капітальний ремонт приміщень будівлі ДНЗ «Сонечко» пза адресою:вул. Жовтнева, буд.13 в смт Калинівка Броварського району Київської області</t>
  </si>
  <si>
    <t>Реконструкція мереж зовнішнього освітлення по вул. Київська, Шевченка, Польова, Жовтнева с. Русанів, Броварського району, Київської області</t>
  </si>
  <si>
    <t xml:space="preserve">Капітальний ремонт мережі зовнішнього освітлення вул. Першотравнева в с. Перше Травня Русанівської сільської ради Броварського району Київської області  </t>
  </si>
  <si>
    <t xml:space="preserve">від 18 грудня 2018 року № 686-51 позач.-VІІ         </t>
  </si>
  <si>
    <t xml:space="preserve">(в редакції сесії райради від 11.07.2019 року  </t>
  </si>
  <si>
    <t>№ 820-60 позач.-VІІ)</t>
  </si>
  <si>
    <t>Додаток 7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</si>
</sst>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"/>
    <numFmt numFmtId="205" formatCode="#,##0.0"/>
  </numFmts>
  <fonts count="46">
    <font>
      <sz val="10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4"/>
      <name val="Calibri"/>
      <family val="2"/>
    </font>
    <font>
      <sz val="14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>
      <alignment vertical="top"/>
      <protection/>
    </xf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96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96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3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quotePrefix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19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quotePrefix="1">
      <alignment horizontal="center" vertical="center"/>
    </xf>
    <xf numFmtId="196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9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8" fillId="0" borderId="10" xfId="49" applyNumberFormat="1" applyFont="1" applyFill="1" applyBorder="1" applyAlignment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4" fontId="6" fillId="0" borderId="12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showZeros="0" tabSelected="1" view="pageBreakPreview" zoomScale="55" zoomScaleNormal="60" zoomScaleSheetLayoutView="55" workbookViewId="0" topLeftCell="B1">
      <selection activeCell="G2" sqref="G2"/>
    </sheetView>
  </sheetViews>
  <sheetFormatPr defaultColWidth="9.00390625" defaultRowHeight="12.75"/>
  <cols>
    <col min="1" max="2" width="17.125" style="3" customWidth="1"/>
    <col min="3" max="3" width="16.875" style="3" customWidth="1"/>
    <col min="4" max="4" width="77.25390625" style="4" customWidth="1"/>
    <col min="5" max="5" width="111.625" style="3" customWidth="1"/>
    <col min="6" max="6" width="43.625" style="5" customWidth="1"/>
    <col min="7" max="7" width="25.125" style="3" customWidth="1"/>
    <col min="8" max="8" width="22.125" style="5" customWidth="1"/>
    <col min="9" max="9" width="17.75390625" style="7" customWidth="1"/>
    <col min="10" max="10" width="18.625" style="7" customWidth="1"/>
    <col min="11" max="11" width="11.75390625" style="7" bestFit="1" customWidth="1"/>
    <col min="12" max="13" width="9.125" style="7" customWidth="1"/>
    <col min="14" max="14" width="15.25390625" style="7" bestFit="1" customWidth="1"/>
    <col min="15" max="16384" width="9.125" style="7" customWidth="1"/>
  </cols>
  <sheetData>
    <row r="1" spans="7:12" ht="14.25" customHeight="1">
      <c r="G1" s="56" t="s">
        <v>220</v>
      </c>
      <c r="H1" s="56"/>
      <c r="I1" s="57"/>
      <c r="J1" s="6"/>
      <c r="L1" s="6"/>
    </row>
    <row r="2" spans="7:12" ht="14.25" customHeight="1">
      <c r="G2" s="56" t="s">
        <v>11</v>
      </c>
      <c r="H2" s="56"/>
      <c r="I2" s="57"/>
      <c r="J2" s="6"/>
      <c r="L2" s="6"/>
    </row>
    <row r="3" spans="7:12" ht="14.25" customHeight="1">
      <c r="G3" s="69" t="s">
        <v>217</v>
      </c>
      <c r="H3" s="70"/>
      <c r="I3" s="70"/>
      <c r="J3" s="6"/>
      <c r="L3" s="6"/>
    </row>
    <row r="4" spans="5:12" ht="18" customHeight="1">
      <c r="E4" s="8"/>
      <c r="G4" s="69" t="s">
        <v>218</v>
      </c>
      <c r="H4" s="71"/>
      <c r="I4" s="71"/>
      <c r="J4" s="6"/>
      <c r="L4" s="6"/>
    </row>
    <row r="5" spans="7:12" ht="13.5" customHeight="1">
      <c r="G5" s="69" t="s">
        <v>219</v>
      </c>
      <c r="H5" s="71"/>
      <c r="I5" s="71"/>
      <c r="J5" s="6"/>
      <c r="L5" s="6"/>
    </row>
    <row r="6" spans="7:8" ht="15.75" customHeight="1">
      <c r="G6" s="9"/>
      <c r="H6" s="9"/>
    </row>
    <row r="7" spans="1:8" ht="24.75" customHeight="1">
      <c r="A7" s="66" t="s">
        <v>166</v>
      </c>
      <c r="B7" s="66"/>
      <c r="C7" s="66"/>
      <c r="D7" s="66"/>
      <c r="E7" s="66"/>
      <c r="F7" s="66"/>
      <c r="G7" s="66"/>
      <c r="H7" s="66"/>
    </row>
    <row r="8" spans="1:8" ht="19.5" customHeight="1">
      <c r="A8" s="11" t="s">
        <v>0</v>
      </c>
      <c r="B8" s="11"/>
      <c r="C8" s="11"/>
      <c r="D8" s="12"/>
      <c r="E8" s="11"/>
      <c r="F8" s="13"/>
      <c r="G8" s="10"/>
      <c r="H8" s="5" t="s">
        <v>2</v>
      </c>
    </row>
    <row r="9" spans="1:10" ht="27" customHeight="1">
      <c r="A9" s="67" t="s">
        <v>103</v>
      </c>
      <c r="B9" s="67" t="s">
        <v>104</v>
      </c>
      <c r="C9" s="67" t="s">
        <v>105</v>
      </c>
      <c r="D9" s="67" t="s">
        <v>106</v>
      </c>
      <c r="E9" s="67" t="s">
        <v>107</v>
      </c>
      <c r="F9" s="77" t="s">
        <v>108</v>
      </c>
      <c r="G9" s="76" t="s">
        <v>109</v>
      </c>
      <c r="H9" s="76" t="s">
        <v>8</v>
      </c>
      <c r="I9" s="76" t="s">
        <v>3</v>
      </c>
      <c r="J9" s="76"/>
    </row>
    <row r="10" spans="1:10" ht="51.75" customHeight="1">
      <c r="A10" s="68"/>
      <c r="B10" s="68"/>
      <c r="C10" s="68"/>
      <c r="D10" s="68"/>
      <c r="E10" s="68"/>
      <c r="F10" s="77"/>
      <c r="G10" s="76"/>
      <c r="H10" s="76"/>
      <c r="I10" s="24" t="s">
        <v>110</v>
      </c>
      <c r="J10" s="24" t="s">
        <v>111</v>
      </c>
    </row>
    <row r="11" spans="1:10" s="6" customFormat="1" ht="21.7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</row>
    <row r="12" spans="1:10" ht="18.75">
      <c r="A12" s="25"/>
      <c r="B12" s="26" t="s">
        <v>35</v>
      </c>
      <c r="C12" s="25"/>
      <c r="D12" s="27" t="s">
        <v>36</v>
      </c>
      <c r="E12" s="25"/>
      <c r="F12" s="28"/>
      <c r="G12" s="28">
        <f>G13+G14</f>
        <v>450000</v>
      </c>
      <c r="H12" s="28">
        <f>H13+H14</f>
        <v>450000</v>
      </c>
      <c r="I12" s="29">
        <f>I13+I14</f>
        <v>0</v>
      </c>
      <c r="J12" s="29">
        <f>J13+J14</f>
        <v>0</v>
      </c>
    </row>
    <row r="13" spans="1:10" ht="37.5">
      <c r="A13" s="30" t="s">
        <v>37</v>
      </c>
      <c r="B13" s="31">
        <v>8420</v>
      </c>
      <c r="C13" s="32" t="s">
        <v>7</v>
      </c>
      <c r="D13" s="33" t="s">
        <v>34</v>
      </c>
      <c r="E13" s="34" t="s">
        <v>169</v>
      </c>
      <c r="F13" s="48" t="s">
        <v>178</v>
      </c>
      <c r="G13" s="29">
        <v>200000</v>
      </c>
      <c r="H13" s="29">
        <v>200000</v>
      </c>
      <c r="I13" s="25"/>
      <c r="J13" s="25"/>
    </row>
    <row r="14" spans="1:10" ht="56.25">
      <c r="A14" s="30" t="s">
        <v>112</v>
      </c>
      <c r="B14" s="46" t="s">
        <v>6</v>
      </c>
      <c r="C14" s="32" t="s">
        <v>4</v>
      </c>
      <c r="D14" s="33" t="s">
        <v>31</v>
      </c>
      <c r="E14" s="34" t="s">
        <v>113</v>
      </c>
      <c r="F14" s="48" t="s">
        <v>125</v>
      </c>
      <c r="G14" s="29">
        <v>250000</v>
      </c>
      <c r="H14" s="29">
        <v>250000</v>
      </c>
      <c r="I14" s="25"/>
      <c r="J14" s="25"/>
    </row>
    <row r="15" spans="1:10" s="6" customFormat="1" ht="18.75">
      <c r="A15" s="26"/>
      <c r="B15" s="26" t="s">
        <v>25</v>
      </c>
      <c r="C15" s="35"/>
      <c r="D15" s="27" t="s">
        <v>17</v>
      </c>
      <c r="E15" s="36"/>
      <c r="F15" s="48"/>
      <c r="G15" s="28">
        <f>SUM(G16:G32)</f>
        <v>41907521</v>
      </c>
      <c r="H15" s="28">
        <f>SUM(H16:H32)</f>
        <v>40342021</v>
      </c>
      <c r="I15" s="28">
        <f>SUM(I16:I32)</f>
        <v>1565500</v>
      </c>
      <c r="J15" s="28">
        <f>SUM(J16:J32)</f>
        <v>1565500</v>
      </c>
    </row>
    <row r="16" spans="1:10" ht="37.5">
      <c r="A16" s="30" t="s">
        <v>30</v>
      </c>
      <c r="B16" s="30" t="s">
        <v>6</v>
      </c>
      <c r="C16" s="32" t="s">
        <v>4</v>
      </c>
      <c r="D16" s="33" t="s">
        <v>31</v>
      </c>
      <c r="E16" s="34" t="s">
        <v>114</v>
      </c>
      <c r="F16" s="48" t="s">
        <v>124</v>
      </c>
      <c r="G16" s="29">
        <f>H16+I16</f>
        <v>382100</v>
      </c>
      <c r="H16" s="29">
        <v>382100</v>
      </c>
      <c r="I16" s="25"/>
      <c r="J16" s="25"/>
    </row>
    <row r="17" spans="1:10" ht="56.25">
      <c r="A17" s="30" t="s">
        <v>84</v>
      </c>
      <c r="B17" s="30" t="s">
        <v>81</v>
      </c>
      <c r="C17" s="32" t="s">
        <v>82</v>
      </c>
      <c r="D17" s="33" t="s">
        <v>83</v>
      </c>
      <c r="E17" s="34" t="s">
        <v>115</v>
      </c>
      <c r="F17" s="48" t="s">
        <v>142</v>
      </c>
      <c r="G17" s="29">
        <f aca="true" t="shared" si="0" ref="G17:G60">H17+I17</f>
        <v>27182000</v>
      </c>
      <c r="H17" s="29">
        <f>25507000+346500</f>
        <v>25853500</v>
      </c>
      <c r="I17" s="29">
        <f>1500000+75000-346500+100000</f>
        <v>1328500</v>
      </c>
      <c r="J17" s="29">
        <f>I17</f>
        <v>1328500</v>
      </c>
    </row>
    <row r="18" spans="1:10" ht="37.5">
      <c r="A18" s="30" t="s">
        <v>84</v>
      </c>
      <c r="B18" s="30" t="s">
        <v>81</v>
      </c>
      <c r="C18" s="32" t="s">
        <v>82</v>
      </c>
      <c r="D18" s="33" t="s">
        <v>83</v>
      </c>
      <c r="E18" s="34" t="s">
        <v>171</v>
      </c>
      <c r="F18" s="48" t="s">
        <v>167</v>
      </c>
      <c r="G18" s="29">
        <f t="shared" si="0"/>
        <v>215230</v>
      </c>
      <c r="H18" s="29">
        <v>135230</v>
      </c>
      <c r="I18" s="29">
        <v>80000</v>
      </c>
      <c r="J18" s="29">
        <v>80000</v>
      </c>
    </row>
    <row r="19" spans="1:10" ht="75">
      <c r="A19" s="30" t="s">
        <v>85</v>
      </c>
      <c r="B19" s="30" t="s">
        <v>86</v>
      </c>
      <c r="C19" s="32" t="s">
        <v>88</v>
      </c>
      <c r="D19" s="33" t="s">
        <v>87</v>
      </c>
      <c r="E19" s="34" t="s">
        <v>116</v>
      </c>
      <c r="F19" s="48" t="s">
        <v>126</v>
      </c>
      <c r="G19" s="29">
        <f t="shared" si="0"/>
        <v>11500000</v>
      </c>
      <c r="H19" s="29">
        <v>11500000</v>
      </c>
      <c r="I19" s="25"/>
      <c r="J19" s="25"/>
    </row>
    <row r="20" spans="1:10" s="6" customFormat="1" ht="37.5">
      <c r="A20" s="30" t="s">
        <v>39</v>
      </c>
      <c r="B20" s="30" t="s">
        <v>40</v>
      </c>
      <c r="C20" s="32" t="s">
        <v>5</v>
      </c>
      <c r="D20" s="33" t="s">
        <v>41</v>
      </c>
      <c r="E20" s="34" t="s">
        <v>117</v>
      </c>
      <c r="F20" s="48" t="s">
        <v>128</v>
      </c>
      <c r="G20" s="29">
        <f t="shared" si="0"/>
        <v>245000</v>
      </c>
      <c r="H20" s="29">
        <v>245000</v>
      </c>
      <c r="I20" s="49"/>
      <c r="J20" s="49"/>
    </row>
    <row r="21" spans="1:10" s="6" customFormat="1" ht="37.5">
      <c r="A21" s="30" t="s">
        <v>78</v>
      </c>
      <c r="B21" s="30" t="s">
        <v>79</v>
      </c>
      <c r="C21" s="32" t="s">
        <v>5</v>
      </c>
      <c r="D21" s="33" t="s">
        <v>80</v>
      </c>
      <c r="E21" s="34" t="s">
        <v>134</v>
      </c>
      <c r="F21" s="48" t="s">
        <v>127</v>
      </c>
      <c r="G21" s="29">
        <f t="shared" si="0"/>
        <v>264000</v>
      </c>
      <c r="H21" s="29">
        <f>564000-300000</f>
        <v>264000</v>
      </c>
      <c r="I21" s="49"/>
      <c r="J21" s="49"/>
    </row>
    <row r="22" spans="1:10" s="6" customFormat="1" ht="75">
      <c r="A22" s="30" t="s">
        <v>26</v>
      </c>
      <c r="B22" s="30" t="s">
        <v>27</v>
      </c>
      <c r="C22" s="32" t="s">
        <v>5</v>
      </c>
      <c r="D22" s="33" t="s">
        <v>18</v>
      </c>
      <c r="E22" s="34" t="s">
        <v>118</v>
      </c>
      <c r="F22" s="48" t="s">
        <v>129</v>
      </c>
      <c r="G22" s="29">
        <f t="shared" si="0"/>
        <v>481896</v>
      </c>
      <c r="H22" s="29">
        <f>390000+91896</f>
        <v>481896</v>
      </c>
      <c r="I22" s="49"/>
      <c r="J22" s="49"/>
    </row>
    <row r="23" spans="1:10" s="6" customFormat="1" ht="56.25">
      <c r="A23" s="30" t="s">
        <v>71</v>
      </c>
      <c r="B23" s="30" t="s">
        <v>70</v>
      </c>
      <c r="C23" s="32" t="s">
        <v>73</v>
      </c>
      <c r="D23" s="33" t="s">
        <v>72</v>
      </c>
      <c r="E23" s="34" t="s">
        <v>113</v>
      </c>
      <c r="F23" s="48" t="s">
        <v>125</v>
      </c>
      <c r="G23" s="29">
        <f t="shared" si="0"/>
        <v>250000</v>
      </c>
      <c r="H23" s="29">
        <v>250000</v>
      </c>
      <c r="I23" s="49"/>
      <c r="J23" s="49"/>
    </row>
    <row r="24" spans="1:10" s="6" customFormat="1" ht="56.25">
      <c r="A24" s="30" t="s">
        <v>28</v>
      </c>
      <c r="B24" s="30" t="s">
        <v>29</v>
      </c>
      <c r="C24" s="32" t="s">
        <v>10</v>
      </c>
      <c r="D24" s="33" t="s">
        <v>19</v>
      </c>
      <c r="E24" s="34" t="s">
        <v>16</v>
      </c>
      <c r="F24" s="48" t="s">
        <v>136</v>
      </c>
      <c r="G24" s="29">
        <f t="shared" si="0"/>
        <v>160000</v>
      </c>
      <c r="H24" s="29">
        <v>160000</v>
      </c>
      <c r="I24" s="49"/>
      <c r="J24" s="49"/>
    </row>
    <row r="25" spans="1:10" s="6" customFormat="1" ht="56.25">
      <c r="A25" s="30" t="s">
        <v>90</v>
      </c>
      <c r="B25" s="30" t="s">
        <v>57</v>
      </c>
      <c r="C25" s="32" t="s">
        <v>10</v>
      </c>
      <c r="D25" s="33" t="s">
        <v>58</v>
      </c>
      <c r="E25" s="34" t="s">
        <v>16</v>
      </c>
      <c r="F25" s="48" t="s">
        <v>136</v>
      </c>
      <c r="G25" s="29">
        <f t="shared" si="0"/>
        <v>100000</v>
      </c>
      <c r="H25" s="29">
        <v>100000</v>
      </c>
      <c r="I25" s="49"/>
      <c r="J25" s="49"/>
    </row>
    <row r="26" spans="1:10" s="6" customFormat="1" ht="56.25">
      <c r="A26" s="30" t="s">
        <v>91</v>
      </c>
      <c r="B26" s="30" t="s">
        <v>92</v>
      </c>
      <c r="C26" s="32" t="s">
        <v>10</v>
      </c>
      <c r="D26" s="33" t="s">
        <v>93</v>
      </c>
      <c r="E26" s="34" t="s">
        <v>16</v>
      </c>
      <c r="F26" s="48" t="s">
        <v>168</v>
      </c>
      <c r="G26" s="29">
        <f t="shared" si="0"/>
        <v>40000</v>
      </c>
      <c r="H26" s="29">
        <v>40000</v>
      </c>
      <c r="I26" s="49"/>
      <c r="J26" s="49"/>
    </row>
    <row r="27" spans="1:10" ht="56.25">
      <c r="A27" s="30" t="s">
        <v>42</v>
      </c>
      <c r="B27" s="30" t="s">
        <v>43</v>
      </c>
      <c r="C27" s="30" t="s">
        <v>10</v>
      </c>
      <c r="D27" s="33" t="s">
        <v>20</v>
      </c>
      <c r="E27" s="34" t="s">
        <v>16</v>
      </c>
      <c r="F27" s="48" t="s">
        <v>135</v>
      </c>
      <c r="G27" s="29">
        <f t="shared" si="0"/>
        <v>519000</v>
      </c>
      <c r="H27" s="29">
        <v>519000</v>
      </c>
      <c r="I27" s="25"/>
      <c r="J27" s="25"/>
    </row>
    <row r="28" spans="1:10" ht="37.5">
      <c r="A28" s="30" t="s">
        <v>207</v>
      </c>
      <c r="B28" s="30" t="s">
        <v>203</v>
      </c>
      <c r="C28" s="32" t="s">
        <v>206</v>
      </c>
      <c r="D28" s="33" t="s">
        <v>202</v>
      </c>
      <c r="E28" s="34" t="s">
        <v>204</v>
      </c>
      <c r="F28" s="48" t="s">
        <v>205</v>
      </c>
      <c r="G28" s="29">
        <f>H28+I28</f>
        <v>95000</v>
      </c>
      <c r="H28" s="29">
        <v>20000</v>
      </c>
      <c r="I28" s="29">
        <v>75000</v>
      </c>
      <c r="J28" s="29">
        <v>75000</v>
      </c>
    </row>
    <row r="29" spans="1:10" ht="37.5">
      <c r="A29" s="30" t="s">
        <v>143</v>
      </c>
      <c r="B29" s="30" t="s">
        <v>144</v>
      </c>
      <c r="C29" s="30" t="s">
        <v>145</v>
      </c>
      <c r="D29" s="33" t="s">
        <v>146</v>
      </c>
      <c r="E29" s="34" t="s">
        <v>172</v>
      </c>
      <c r="F29" s="48" t="s">
        <v>176</v>
      </c>
      <c r="G29" s="29">
        <f t="shared" si="0"/>
        <v>99770</v>
      </c>
      <c r="H29" s="29">
        <v>99770</v>
      </c>
      <c r="I29" s="25"/>
      <c r="J29" s="25"/>
    </row>
    <row r="30" spans="1:10" ht="37.5">
      <c r="A30" s="30" t="s">
        <v>147</v>
      </c>
      <c r="B30" s="30" t="s">
        <v>148</v>
      </c>
      <c r="C30" s="30" t="s">
        <v>149</v>
      </c>
      <c r="D30" s="33" t="s">
        <v>150</v>
      </c>
      <c r="E30" s="34" t="s">
        <v>179</v>
      </c>
      <c r="F30" s="48" t="s">
        <v>180</v>
      </c>
      <c r="G30" s="29">
        <f t="shared" si="0"/>
        <v>108525</v>
      </c>
      <c r="H30" s="29">
        <v>26525</v>
      </c>
      <c r="I30" s="29">
        <v>82000</v>
      </c>
      <c r="J30" s="29">
        <v>82000</v>
      </c>
    </row>
    <row r="31" spans="1:10" ht="56.25">
      <c r="A31" s="30" t="s">
        <v>147</v>
      </c>
      <c r="B31" s="30" t="s">
        <v>148</v>
      </c>
      <c r="C31" s="30" t="s">
        <v>149</v>
      </c>
      <c r="D31" s="33" t="s">
        <v>150</v>
      </c>
      <c r="E31" s="34" t="s">
        <v>173</v>
      </c>
      <c r="F31" s="48" t="s">
        <v>135</v>
      </c>
      <c r="G31" s="29">
        <f t="shared" si="0"/>
        <v>65000</v>
      </c>
      <c r="H31" s="29">
        <v>65000</v>
      </c>
      <c r="I31" s="25"/>
      <c r="J31" s="25"/>
    </row>
    <row r="32" spans="1:10" ht="37.5">
      <c r="A32" s="30" t="s">
        <v>32</v>
      </c>
      <c r="B32" s="30" t="s">
        <v>33</v>
      </c>
      <c r="C32" s="30" t="s">
        <v>7</v>
      </c>
      <c r="D32" s="33" t="s">
        <v>34</v>
      </c>
      <c r="E32" s="34" t="s">
        <v>169</v>
      </c>
      <c r="F32" s="48" t="s">
        <v>178</v>
      </c>
      <c r="G32" s="29">
        <f t="shared" si="0"/>
        <v>200000</v>
      </c>
      <c r="H32" s="29">
        <v>200000</v>
      </c>
      <c r="I32" s="25"/>
      <c r="J32" s="25"/>
    </row>
    <row r="33" spans="1:10" s="6" customFormat="1" ht="37.5">
      <c r="A33" s="37"/>
      <c r="B33" s="37" t="s">
        <v>47</v>
      </c>
      <c r="C33" s="26"/>
      <c r="D33" s="38" t="s">
        <v>21</v>
      </c>
      <c r="E33" s="45"/>
      <c r="F33" s="48"/>
      <c r="G33" s="28">
        <f t="shared" si="0"/>
        <v>38570294.42</v>
      </c>
      <c r="H33" s="28">
        <f>SUM(H34:H41)</f>
        <v>17707111.2</v>
      </c>
      <c r="I33" s="28">
        <f>SUM(I34:I41)</f>
        <v>20863183.220000003</v>
      </c>
      <c r="J33" s="28">
        <f>SUM(J34:J41)</f>
        <v>20863183.220000003</v>
      </c>
    </row>
    <row r="34" spans="1:14" ht="75">
      <c r="A34" s="30" t="s">
        <v>59</v>
      </c>
      <c r="B34" s="30" t="s">
        <v>60</v>
      </c>
      <c r="C34" s="32" t="s">
        <v>61</v>
      </c>
      <c r="D34" s="33" t="s">
        <v>62</v>
      </c>
      <c r="E34" s="34" t="s">
        <v>89</v>
      </c>
      <c r="F34" s="48" t="s">
        <v>131</v>
      </c>
      <c r="G34" s="29">
        <f>H34+I34</f>
        <v>18821895.470000003</v>
      </c>
      <c r="H34" s="29">
        <f>2000000+758088+25000+156928.2+492249</f>
        <v>3432265.2</v>
      </c>
      <c r="I34" s="29">
        <f>1450802+1195640+11648211.67+20000+1467208+196249.75+2000000-156928.2-1000000-1431552.95</f>
        <v>15389630.270000003</v>
      </c>
      <c r="J34" s="29">
        <f>I34</f>
        <v>15389630.270000003</v>
      </c>
      <c r="N34" s="50"/>
    </row>
    <row r="35" spans="1:10" ht="75">
      <c r="A35" s="30" t="s">
        <v>59</v>
      </c>
      <c r="B35" s="30" t="s">
        <v>60</v>
      </c>
      <c r="C35" s="32" t="s">
        <v>61</v>
      </c>
      <c r="D35" s="33" t="s">
        <v>62</v>
      </c>
      <c r="E35" s="34" t="s">
        <v>119</v>
      </c>
      <c r="F35" s="48" t="s">
        <v>130</v>
      </c>
      <c r="G35" s="29">
        <f t="shared" si="0"/>
        <v>12073273</v>
      </c>
      <c r="H35" s="29">
        <f>12580000-506727</f>
        <v>12073273</v>
      </c>
      <c r="I35" s="25"/>
      <c r="J35" s="25"/>
    </row>
    <row r="36" spans="1:10" ht="75">
      <c r="A36" s="30" t="s">
        <v>59</v>
      </c>
      <c r="B36" s="30" t="s">
        <v>60</v>
      </c>
      <c r="C36" s="32" t="s">
        <v>61</v>
      </c>
      <c r="D36" s="33" t="s">
        <v>62</v>
      </c>
      <c r="E36" s="34" t="s">
        <v>174</v>
      </c>
      <c r="F36" s="48" t="s">
        <v>177</v>
      </c>
      <c r="G36" s="29">
        <f t="shared" si="0"/>
        <v>5431552.95</v>
      </c>
      <c r="H36" s="29"/>
      <c r="I36" s="29">
        <f>300000+3000000-300000+1431552.95+1000000</f>
        <v>5431552.95</v>
      </c>
      <c r="J36" s="29">
        <f>I36</f>
        <v>5431552.95</v>
      </c>
    </row>
    <row r="37" spans="1:10" ht="37.5">
      <c r="A37" s="30" t="s">
        <v>181</v>
      </c>
      <c r="B37" s="30" t="s">
        <v>182</v>
      </c>
      <c r="C37" s="32" t="s">
        <v>184</v>
      </c>
      <c r="D37" s="33" t="s">
        <v>183</v>
      </c>
      <c r="E37" s="34" t="s">
        <v>89</v>
      </c>
      <c r="F37" s="48" t="s">
        <v>131</v>
      </c>
      <c r="G37" s="29">
        <f t="shared" si="0"/>
        <v>30000</v>
      </c>
      <c r="H37" s="29">
        <v>30000</v>
      </c>
      <c r="I37" s="29"/>
      <c r="J37" s="29"/>
    </row>
    <row r="38" spans="1:10" ht="75">
      <c r="A38" s="30" t="s">
        <v>96</v>
      </c>
      <c r="B38" s="30" t="s">
        <v>97</v>
      </c>
      <c r="C38" s="32" t="s">
        <v>98</v>
      </c>
      <c r="D38" s="33" t="s">
        <v>99</v>
      </c>
      <c r="E38" s="34" t="s">
        <v>119</v>
      </c>
      <c r="F38" s="48" t="s">
        <v>130</v>
      </c>
      <c r="G38" s="29">
        <f t="shared" si="0"/>
        <v>850000</v>
      </c>
      <c r="H38" s="29">
        <v>850000</v>
      </c>
      <c r="I38" s="25"/>
      <c r="J38" s="25"/>
    </row>
    <row r="39" spans="1:10" ht="37.5">
      <c r="A39" s="30" t="s">
        <v>151</v>
      </c>
      <c r="B39" s="30" t="s">
        <v>152</v>
      </c>
      <c r="C39" s="32" t="s">
        <v>154</v>
      </c>
      <c r="D39" s="33" t="s">
        <v>153</v>
      </c>
      <c r="E39" s="34" t="s">
        <v>89</v>
      </c>
      <c r="F39" s="48" t="s">
        <v>131</v>
      </c>
      <c r="G39" s="29">
        <f t="shared" si="0"/>
        <v>142300</v>
      </c>
      <c r="H39" s="29">
        <f>114300-14000</f>
        <v>100300</v>
      </c>
      <c r="I39" s="29">
        <v>42000</v>
      </c>
      <c r="J39" s="29">
        <v>42000</v>
      </c>
    </row>
    <row r="40" spans="1:10" ht="75">
      <c r="A40" s="30" t="s">
        <v>38</v>
      </c>
      <c r="B40" s="30" t="s">
        <v>27</v>
      </c>
      <c r="C40" s="32" t="s">
        <v>5</v>
      </c>
      <c r="D40" s="33" t="s">
        <v>18</v>
      </c>
      <c r="E40" s="34" t="s">
        <v>118</v>
      </c>
      <c r="F40" s="48" t="s">
        <v>129</v>
      </c>
      <c r="G40" s="29">
        <f>H40+I40</f>
        <v>1216273</v>
      </c>
      <c r="H40" s="29">
        <f>911273-18273+323273</f>
        <v>1216273</v>
      </c>
      <c r="I40" s="25"/>
      <c r="J40" s="25"/>
    </row>
    <row r="41" spans="1:10" ht="37.5">
      <c r="A41" s="30" t="s">
        <v>59</v>
      </c>
      <c r="B41" s="30" t="s">
        <v>60</v>
      </c>
      <c r="C41" s="32" t="s">
        <v>61</v>
      </c>
      <c r="D41" s="33" t="s">
        <v>202</v>
      </c>
      <c r="E41" s="34" t="s">
        <v>204</v>
      </c>
      <c r="F41" s="48" t="s">
        <v>205</v>
      </c>
      <c r="G41" s="29">
        <f t="shared" si="0"/>
        <v>5000</v>
      </c>
      <c r="H41" s="29">
        <v>5000</v>
      </c>
      <c r="I41" s="25"/>
      <c r="J41" s="25"/>
    </row>
    <row r="42" spans="1:10" ht="37.5">
      <c r="A42" s="35"/>
      <c r="B42" s="37" t="s">
        <v>46</v>
      </c>
      <c r="C42" s="35"/>
      <c r="D42" s="27" t="s">
        <v>22</v>
      </c>
      <c r="E42" s="34"/>
      <c r="F42" s="48"/>
      <c r="G42" s="28">
        <f>SUM(G43:G53)</f>
        <v>4350000</v>
      </c>
      <c r="H42" s="28">
        <f>SUM(H43:H53)</f>
        <v>4250000</v>
      </c>
      <c r="I42" s="28">
        <f>SUM(I43:I53)</f>
        <v>100000</v>
      </c>
      <c r="J42" s="28">
        <f>SUM(J43:J53)</f>
        <v>100000</v>
      </c>
    </row>
    <row r="43" spans="1:10" ht="37.5">
      <c r="A43" s="30" t="s">
        <v>208</v>
      </c>
      <c r="B43" s="30" t="s">
        <v>209</v>
      </c>
      <c r="C43" s="39" t="s">
        <v>94</v>
      </c>
      <c r="D43" s="55" t="s">
        <v>211</v>
      </c>
      <c r="E43" s="34" t="s">
        <v>210</v>
      </c>
      <c r="F43" s="48" t="s">
        <v>212</v>
      </c>
      <c r="G43" s="29">
        <v>500000</v>
      </c>
      <c r="H43" s="29">
        <v>500000</v>
      </c>
      <c r="I43" s="29"/>
      <c r="J43" s="29"/>
    </row>
    <row r="44" spans="1:10" ht="56.25">
      <c r="A44" s="30" t="s">
        <v>76</v>
      </c>
      <c r="B44" s="30" t="s">
        <v>74</v>
      </c>
      <c r="C44" s="39" t="s">
        <v>94</v>
      </c>
      <c r="D44" s="33" t="s">
        <v>75</v>
      </c>
      <c r="E44" s="34" t="s">
        <v>77</v>
      </c>
      <c r="F44" s="48" t="s">
        <v>132</v>
      </c>
      <c r="G44" s="29">
        <f t="shared" si="0"/>
        <v>300000</v>
      </c>
      <c r="H44" s="29">
        <v>300000</v>
      </c>
      <c r="I44" s="25"/>
      <c r="J44" s="25"/>
    </row>
    <row r="45" spans="1:10" ht="56.25">
      <c r="A45" s="30" t="s">
        <v>63</v>
      </c>
      <c r="B45" s="30" t="s">
        <v>64</v>
      </c>
      <c r="C45" s="40">
        <v>1090</v>
      </c>
      <c r="D45" s="33" t="s">
        <v>65</v>
      </c>
      <c r="E45" s="34" t="s">
        <v>14</v>
      </c>
      <c r="F45" s="48" t="s">
        <v>137</v>
      </c>
      <c r="G45" s="29">
        <f t="shared" si="0"/>
        <v>2560000</v>
      </c>
      <c r="H45" s="29">
        <v>2560000</v>
      </c>
      <c r="I45" s="25"/>
      <c r="J45" s="25"/>
    </row>
    <row r="46" spans="1:10" ht="56.25">
      <c r="A46" s="30" t="s">
        <v>49</v>
      </c>
      <c r="B46" s="30" t="s">
        <v>50</v>
      </c>
      <c r="C46" s="40">
        <v>1030</v>
      </c>
      <c r="D46" s="33" t="s">
        <v>54</v>
      </c>
      <c r="E46" s="34" t="s">
        <v>14</v>
      </c>
      <c r="F46" s="48" t="s">
        <v>137</v>
      </c>
      <c r="G46" s="29">
        <f t="shared" si="0"/>
        <v>30000</v>
      </c>
      <c r="H46" s="29">
        <v>30000</v>
      </c>
      <c r="I46" s="25"/>
      <c r="J46" s="25"/>
    </row>
    <row r="47" spans="1:10" ht="56.25">
      <c r="A47" s="30" t="s">
        <v>48</v>
      </c>
      <c r="B47" s="30" t="s">
        <v>51</v>
      </c>
      <c r="C47" s="40">
        <v>1070</v>
      </c>
      <c r="D47" s="33" t="s">
        <v>55</v>
      </c>
      <c r="E47" s="34" t="s">
        <v>14</v>
      </c>
      <c r="F47" s="48" t="s">
        <v>137</v>
      </c>
      <c r="G47" s="29">
        <f t="shared" si="0"/>
        <v>170000</v>
      </c>
      <c r="H47" s="29">
        <v>170000</v>
      </c>
      <c r="I47" s="25"/>
      <c r="J47" s="25"/>
    </row>
    <row r="48" spans="1:10" ht="56.25">
      <c r="A48" s="30" t="s">
        <v>53</v>
      </c>
      <c r="B48" s="30" t="s">
        <v>52</v>
      </c>
      <c r="C48" s="40">
        <v>1070</v>
      </c>
      <c r="D48" s="33" t="s">
        <v>56</v>
      </c>
      <c r="E48" s="34" t="s">
        <v>14</v>
      </c>
      <c r="F48" s="48" t="s">
        <v>137</v>
      </c>
      <c r="G48" s="29">
        <f t="shared" si="0"/>
        <v>100000</v>
      </c>
      <c r="H48" s="29">
        <v>100000</v>
      </c>
      <c r="I48" s="25"/>
      <c r="J48" s="25"/>
    </row>
    <row r="49" spans="1:10" ht="58.5" customHeight="1">
      <c r="A49" s="30" t="s">
        <v>63</v>
      </c>
      <c r="B49" s="30" t="s">
        <v>64</v>
      </c>
      <c r="C49" s="40">
        <v>1089</v>
      </c>
      <c r="D49" s="33" t="s">
        <v>65</v>
      </c>
      <c r="E49" s="34" t="s">
        <v>191</v>
      </c>
      <c r="F49" s="48" t="s">
        <v>193</v>
      </c>
      <c r="G49" s="29">
        <f t="shared" si="0"/>
        <v>100000</v>
      </c>
      <c r="H49" s="29"/>
      <c r="I49" s="29">
        <v>100000</v>
      </c>
      <c r="J49" s="29">
        <v>100000</v>
      </c>
    </row>
    <row r="50" spans="1:10" ht="56.25">
      <c r="A50" s="30" t="s">
        <v>63</v>
      </c>
      <c r="B50" s="30" t="s">
        <v>64</v>
      </c>
      <c r="C50" s="40">
        <v>1090</v>
      </c>
      <c r="D50" s="33" t="s">
        <v>65</v>
      </c>
      <c r="E50" s="34" t="s">
        <v>15</v>
      </c>
      <c r="F50" s="48" t="s">
        <v>138</v>
      </c>
      <c r="G50" s="29">
        <f t="shared" si="0"/>
        <v>240000</v>
      </c>
      <c r="H50" s="29">
        <v>240000</v>
      </c>
      <c r="I50" s="25"/>
      <c r="J50" s="25"/>
    </row>
    <row r="51" spans="1:10" ht="56.25">
      <c r="A51" s="30" t="s">
        <v>67</v>
      </c>
      <c r="B51" s="30" t="s">
        <v>66</v>
      </c>
      <c r="C51" s="32" t="s">
        <v>23</v>
      </c>
      <c r="D51" s="33" t="s">
        <v>68</v>
      </c>
      <c r="E51" s="34" t="s">
        <v>13</v>
      </c>
      <c r="F51" s="48" t="s">
        <v>139</v>
      </c>
      <c r="G51" s="29">
        <f t="shared" si="0"/>
        <v>140000</v>
      </c>
      <c r="H51" s="29">
        <v>140000</v>
      </c>
      <c r="I51" s="25"/>
      <c r="J51" s="25"/>
    </row>
    <row r="52" spans="1:10" ht="56.25">
      <c r="A52" s="30" t="s">
        <v>67</v>
      </c>
      <c r="B52" s="30" t="s">
        <v>66</v>
      </c>
      <c r="C52" s="32" t="s">
        <v>23</v>
      </c>
      <c r="D52" s="33" t="s">
        <v>68</v>
      </c>
      <c r="E52" s="34" t="s">
        <v>120</v>
      </c>
      <c r="F52" s="48" t="s">
        <v>141</v>
      </c>
      <c r="G52" s="29">
        <f t="shared" si="0"/>
        <v>105000</v>
      </c>
      <c r="H52" s="29">
        <v>105000</v>
      </c>
      <c r="I52" s="25"/>
      <c r="J52" s="25"/>
    </row>
    <row r="53" spans="1:10" ht="56.25">
      <c r="A53" s="30" t="s">
        <v>67</v>
      </c>
      <c r="B53" s="30" t="s">
        <v>66</v>
      </c>
      <c r="C53" s="32" t="s">
        <v>23</v>
      </c>
      <c r="D53" s="33" t="s">
        <v>68</v>
      </c>
      <c r="E53" s="34" t="s">
        <v>12</v>
      </c>
      <c r="F53" s="48" t="s">
        <v>140</v>
      </c>
      <c r="G53" s="29">
        <f t="shared" si="0"/>
        <v>105000</v>
      </c>
      <c r="H53" s="29">
        <v>105000</v>
      </c>
      <c r="I53" s="25"/>
      <c r="J53" s="25"/>
    </row>
    <row r="54" spans="1:10" ht="37.5">
      <c r="A54" s="30"/>
      <c r="B54" s="37" t="s">
        <v>122</v>
      </c>
      <c r="C54" s="32"/>
      <c r="D54" s="41" t="s">
        <v>95</v>
      </c>
      <c r="E54" s="34"/>
      <c r="F54" s="48"/>
      <c r="G54" s="28">
        <f>H54+I54</f>
        <v>2506514</v>
      </c>
      <c r="H54" s="28">
        <f>SUM(H55:H60)</f>
        <v>793409</v>
      </c>
      <c r="I54" s="28">
        <f>SUM(I55:I60)</f>
        <v>1713105</v>
      </c>
      <c r="J54" s="28">
        <f>SUM(J55:J60)</f>
        <v>1713105</v>
      </c>
    </row>
    <row r="55" spans="1:10" ht="93.75">
      <c r="A55" s="30" t="s">
        <v>185</v>
      </c>
      <c r="B55" s="30" t="s">
        <v>186</v>
      </c>
      <c r="C55" s="32" t="s">
        <v>154</v>
      </c>
      <c r="D55" s="42" t="s">
        <v>187</v>
      </c>
      <c r="E55" s="43" t="s">
        <v>175</v>
      </c>
      <c r="F55" s="48" t="s">
        <v>192</v>
      </c>
      <c r="G55" s="29">
        <f t="shared" si="0"/>
        <v>295000</v>
      </c>
      <c r="H55" s="29">
        <v>156500</v>
      </c>
      <c r="I55" s="29">
        <v>138500</v>
      </c>
      <c r="J55" s="29">
        <v>138500</v>
      </c>
    </row>
    <row r="56" spans="1:10" ht="93.75">
      <c r="A56" s="30" t="s">
        <v>100</v>
      </c>
      <c r="B56" s="30" t="s">
        <v>101</v>
      </c>
      <c r="C56" s="32" t="s">
        <v>158</v>
      </c>
      <c r="D56" s="42" t="s">
        <v>102</v>
      </c>
      <c r="E56" s="43" t="s">
        <v>175</v>
      </c>
      <c r="F56" s="48" t="s">
        <v>192</v>
      </c>
      <c r="G56" s="29">
        <f t="shared" si="0"/>
        <v>319152</v>
      </c>
      <c r="H56" s="29">
        <f>39238+82000+55152</f>
        <v>176390</v>
      </c>
      <c r="I56" s="29">
        <f>130000+12762</f>
        <v>142762</v>
      </c>
      <c r="J56" s="29">
        <f>130000+12762</f>
        <v>142762</v>
      </c>
    </row>
    <row r="57" spans="1:10" ht="93.75">
      <c r="A57" s="30" t="s">
        <v>155</v>
      </c>
      <c r="B57" s="30" t="s">
        <v>156</v>
      </c>
      <c r="C57" s="32" t="s">
        <v>157</v>
      </c>
      <c r="D57" s="33" t="s">
        <v>159</v>
      </c>
      <c r="E57" s="43" t="s">
        <v>175</v>
      </c>
      <c r="F57" s="48" t="s">
        <v>192</v>
      </c>
      <c r="G57" s="29">
        <f t="shared" si="0"/>
        <v>513362</v>
      </c>
      <c r="H57" s="29">
        <f>14476+165043+72000+30000</f>
        <v>281519</v>
      </c>
      <c r="I57" s="29">
        <v>231843</v>
      </c>
      <c r="J57" s="29">
        <v>231843</v>
      </c>
    </row>
    <row r="58" spans="1:10" ht="37.5">
      <c r="A58" s="30" t="s">
        <v>155</v>
      </c>
      <c r="B58" s="30" t="s">
        <v>156</v>
      </c>
      <c r="C58" s="32" t="s">
        <v>157</v>
      </c>
      <c r="D58" s="33" t="s">
        <v>159</v>
      </c>
      <c r="E58" s="34" t="s">
        <v>174</v>
      </c>
      <c r="F58" s="48" t="s">
        <v>177</v>
      </c>
      <c r="G58" s="29">
        <f t="shared" si="0"/>
        <v>1200000</v>
      </c>
      <c r="H58" s="29"/>
      <c r="I58" s="29">
        <f>500000+700000</f>
        <v>1200000</v>
      </c>
      <c r="J58" s="29">
        <v>1200000</v>
      </c>
    </row>
    <row r="59" spans="1:10" ht="93.75">
      <c r="A59" s="30" t="s">
        <v>121</v>
      </c>
      <c r="B59" s="30" t="s">
        <v>27</v>
      </c>
      <c r="C59" s="32" t="s">
        <v>5</v>
      </c>
      <c r="D59" s="33" t="s">
        <v>18</v>
      </c>
      <c r="E59" s="43" t="s">
        <v>175</v>
      </c>
      <c r="F59" s="48" t="s">
        <v>192</v>
      </c>
      <c r="G59" s="29">
        <f t="shared" si="0"/>
        <v>35000</v>
      </c>
      <c r="H59" s="29">
        <v>35000</v>
      </c>
      <c r="I59" s="29"/>
      <c r="J59" s="29"/>
    </row>
    <row r="60" spans="1:10" ht="75">
      <c r="A60" s="30" t="s">
        <v>121</v>
      </c>
      <c r="B60" s="30" t="s">
        <v>27</v>
      </c>
      <c r="C60" s="32" t="s">
        <v>5</v>
      </c>
      <c r="D60" s="33" t="s">
        <v>18</v>
      </c>
      <c r="E60" s="34" t="s">
        <v>118</v>
      </c>
      <c r="F60" s="48" t="s">
        <v>129</v>
      </c>
      <c r="G60" s="29">
        <f t="shared" si="0"/>
        <v>144000</v>
      </c>
      <c r="H60" s="29">
        <f>100000+44000</f>
        <v>144000</v>
      </c>
      <c r="I60" s="25"/>
      <c r="J60" s="25"/>
    </row>
    <row r="61" spans="1:10" ht="37.5">
      <c r="A61" s="35"/>
      <c r="B61" s="35">
        <v>37</v>
      </c>
      <c r="C61" s="35"/>
      <c r="D61" s="27" t="s">
        <v>24</v>
      </c>
      <c r="E61" s="44"/>
      <c r="F61" s="48"/>
      <c r="G61" s="28">
        <f>G63+G64</f>
        <v>10013943</v>
      </c>
      <c r="H61" s="28">
        <f>H63+H64+H62</f>
        <v>2520400</v>
      </c>
      <c r="I61" s="28">
        <f>I63+I64</f>
        <v>9693543</v>
      </c>
      <c r="J61" s="28">
        <f>J63+J64</f>
        <v>9693543</v>
      </c>
    </row>
    <row r="62" spans="1:10" ht="56.25">
      <c r="A62" s="40">
        <v>3719800</v>
      </c>
      <c r="B62" s="40">
        <v>9800</v>
      </c>
      <c r="C62" s="30" t="s">
        <v>6</v>
      </c>
      <c r="D62" s="33" t="s">
        <v>188</v>
      </c>
      <c r="E62" s="34" t="s">
        <v>189</v>
      </c>
      <c r="F62" s="48" t="s">
        <v>190</v>
      </c>
      <c r="G62" s="29">
        <f>SUM(H62:I62)</f>
        <v>2200000</v>
      </c>
      <c r="H62" s="29">
        <f>1200000+500000+500000</f>
        <v>2200000</v>
      </c>
      <c r="I62" s="28"/>
      <c r="J62" s="28"/>
    </row>
    <row r="63" spans="1:10" ht="56.25">
      <c r="A63" s="30" t="s">
        <v>44</v>
      </c>
      <c r="B63" s="30" t="s">
        <v>45</v>
      </c>
      <c r="C63" s="30" t="s">
        <v>6</v>
      </c>
      <c r="D63" s="33" t="s">
        <v>69</v>
      </c>
      <c r="E63" s="34" t="s">
        <v>123</v>
      </c>
      <c r="F63" s="48" t="s">
        <v>133</v>
      </c>
      <c r="G63" s="29">
        <f>SUM(H63:I63)</f>
        <v>320400</v>
      </c>
      <c r="H63" s="29">
        <v>320400</v>
      </c>
      <c r="I63" s="25"/>
      <c r="J63" s="25"/>
    </row>
    <row r="64" spans="1:10" ht="37.5">
      <c r="A64" s="58" t="s">
        <v>163</v>
      </c>
      <c r="B64" s="58" t="s">
        <v>164</v>
      </c>
      <c r="C64" s="58" t="s">
        <v>6</v>
      </c>
      <c r="D64" s="62" t="s">
        <v>165</v>
      </c>
      <c r="E64" s="34" t="s">
        <v>174</v>
      </c>
      <c r="F64" s="72" t="s">
        <v>177</v>
      </c>
      <c r="G64" s="28">
        <f>SUM(G65:G79)</f>
        <v>9693543</v>
      </c>
      <c r="H64" s="28">
        <f>SUM(H65:H79)</f>
        <v>0</v>
      </c>
      <c r="I64" s="28">
        <f>SUM(I65:I79)</f>
        <v>9693543</v>
      </c>
      <c r="J64" s="28">
        <f>SUM(J65:J79)</f>
        <v>9693543</v>
      </c>
    </row>
    <row r="65" spans="1:10" ht="56.25">
      <c r="A65" s="59"/>
      <c r="B65" s="59"/>
      <c r="C65" s="59"/>
      <c r="D65" s="63"/>
      <c r="E65" s="34" t="s">
        <v>194</v>
      </c>
      <c r="F65" s="73"/>
      <c r="G65" s="29">
        <f aca="true" t="shared" si="1" ref="G65:G79">SUM(H65:I65)</f>
        <v>500000</v>
      </c>
      <c r="H65" s="28"/>
      <c r="I65" s="29">
        <v>500000</v>
      </c>
      <c r="J65" s="29">
        <f>I65</f>
        <v>500000</v>
      </c>
    </row>
    <row r="66" spans="1:10" ht="37.5">
      <c r="A66" s="59"/>
      <c r="B66" s="59"/>
      <c r="C66" s="59"/>
      <c r="D66" s="63"/>
      <c r="E66" s="34" t="s">
        <v>195</v>
      </c>
      <c r="F66" s="73"/>
      <c r="G66" s="29">
        <f t="shared" si="1"/>
        <v>1068421.74</v>
      </c>
      <c r="H66" s="28"/>
      <c r="I66" s="29">
        <f>1053300+15121.74</f>
        <v>1068421.74</v>
      </c>
      <c r="J66" s="29">
        <f aca="true" t="shared" si="2" ref="J66:J79">I66</f>
        <v>1068421.74</v>
      </c>
    </row>
    <row r="67" spans="1:10" ht="37.5">
      <c r="A67" s="59"/>
      <c r="B67" s="59"/>
      <c r="C67" s="59"/>
      <c r="D67" s="63"/>
      <c r="E67" s="34" t="s">
        <v>196</v>
      </c>
      <c r="F67" s="73"/>
      <c r="G67" s="29">
        <f t="shared" si="1"/>
        <v>299460</v>
      </c>
      <c r="H67" s="28"/>
      <c r="I67" s="29">
        <v>299460</v>
      </c>
      <c r="J67" s="29">
        <f t="shared" si="2"/>
        <v>299460</v>
      </c>
    </row>
    <row r="68" spans="1:10" ht="44.25" customHeight="1">
      <c r="A68" s="59"/>
      <c r="B68" s="59"/>
      <c r="C68" s="59"/>
      <c r="D68" s="63"/>
      <c r="E68" s="34" t="s">
        <v>197</v>
      </c>
      <c r="F68" s="73"/>
      <c r="G68" s="29">
        <f t="shared" si="1"/>
        <v>189000</v>
      </c>
      <c r="H68" s="28"/>
      <c r="I68" s="29">
        <v>189000</v>
      </c>
      <c r="J68" s="29">
        <f t="shared" si="2"/>
        <v>189000</v>
      </c>
    </row>
    <row r="69" spans="1:10" ht="37.5">
      <c r="A69" s="59"/>
      <c r="B69" s="59"/>
      <c r="C69" s="59"/>
      <c r="D69" s="63"/>
      <c r="E69" s="51" t="s">
        <v>198</v>
      </c>
      <c r="F69" s="73"/>
      <c r="G69" s="29">
        <f t="shared" si="1"/>
        <v>397126</v>
      </c>
      <c r="H69" s="28"/>
      <c r="I69" s="53">
        <f>297126+100000</f>
        <v>397126</v>
      </c>
      <c r="J69" s="29">
        <f t="shared" si="2"/>
        <v>397126</v>
      </c>
    </row>
    <row r="70" spans="1:10" ht="37.5">
      <c r="A70" s="59"/>
      <c r="B70" s="59"/>
      <c r="C70" s="59"/>
      <c r="D70" s="63"/>
      <c r="E70" s="52" t="s">
        <v>160</v>
      </c>
      <c r="F70" s="73"/>
      <c r="G70" s="29">
        <f t="shared" si="1"/>
        <v>1327800</v>
      </c>
      <c r="H70" s="28"/>
      <c r="I70" s="53">
        <v>1327800</v>
      </c>
      <c r="J70" s="29">
        <f t="shared" si="2"/>
        <v>1327800</v>
      </c>
    </row>
    <row r="71" spans="1:10" ht="37.5">
      <c r="A71" s="59"/>
      <c r="B71" s="59"/>
      <c r="C71" s="59"/>
      <c r="D71" s="63"/>
      <c r="E71" s="52" t="s">
        <v>161</v>
      </c>
      <c r="F71" s="73"/>
      <c r="G71" s="29">
        <f t="shared" si="1"/>
        <v>832628.26</v>
      </c>
      <c r="H71" s="28"/>
      <c r="I71" s="53">
        <f>847750-15121.74</f>
        <v>832628.26</v>
      </c>
      <c r="J71" s="29">
        <f t="shared" si="2"/>
        <v>832628.26</v>
      </c>
    </row>
    <row r="72" spans="1:10" ht="37.5">
      <c r="A72" s="60"/>
      <c r="B72" s="60"/>
      <c r="C72" s="60"/>
      <c r="D72" s="64"/>
      <c r="E72" s="52" t="s">
        <v>170</v>
      </c>
      <c r="F72" s="74"/>
      <c r="G72" s="29">
        <f t="shared" si="1"/>
        <v>174055</v>
      </c>
      <c r="H72" s="29"/>
      <c r="I72" s="53">
        <v>174055</v>
      </c>
      <c r="J72" s="29">
        <f t="shared" si="2"/>
        <v>174055</v>
      </c>
    </row>
    <row r="73" spans="1:10" ht="37.5">
      <c r="A73" s="60"/>
      <c r="B73" s="60"/>
      <c r="C73" s="60"/>
      <c r="D73" s="64"/>
      <c r="E73" s="52" t="s">
        <v>199</v>
      </c>
      <c r="F73" s="74"/>
      <c r="G73" s="29">
        <f t="shared" si="1"/>
        <v>401111</v>
      </c>
      <c r="H73" s="29"/>
      <c r="I73" s="53">
        <v>401111</v>
      </c>
      <c r="J73" s="29">
        <f t="shared" si="2"/>
        <v>401111</v>
      </c>
    </row>
    <row r="74" spans="1:10" ht="37.5">
      <c r="A74" s="60"/>
      <c r="B74" s="60"/>
      <c r="C74" s="60"/>
      <c r="D74" s="64"/>
      <c r="E74" s="52" t="s">
        <v>200</v>
      </c>
      <c r="F74" s="74"/>
      <c r="G74" s="29">
        <f t="shared" si="1"/>
        <v>227897</v>
      </c>
      <c r="H74" s="29"/>
      <c r="I74" s="53">
        <v>227897</v>
      </c>
      <c r="J74" s="29">
        <f t="shared" si="2"/>
        <v>227897</v>
      </c>
    </row>
    <row r="75" spans="1:10" ht="56.25">
      <c r="A75" s="60"/>
      <c r="B75" s="60"/>
      <c r="C75" s="60"/>
      <c r="D75" s="64"/>
      <c r="E75" s="54" t="s">
        <v>201</v>
      </c>
      <c r="F75" s="74"/>
      <c r="G75" s="29">
        <f t="shared" si="1"/>
        <v>1289724</v>
      </c>
      <c r="H75" s="29"/>
      <c r="I75" s="53">
        <v>1289724</v>
      </c>
      <c r="J75" s="29">
        <f t="shared" si="2"/>
        <v>1289724</v>
      </c>
    </row>
    <row r="76" spans="1:10" ht="37.5">
      <c r="A76" s="60"/>
      <c r="B76" s="60"/>
      <c r="C76" s="60"/>
      <c r="D76" s="64"/>
      <c r="E76" s="54" t="s">
        <v>214</v>
      </c>
      <c r="F76" s="74"/>
      <c r="G76" s="29">
        <f t="shared" si="1"/>
        <v>1000000</v>
      </c>
      <c r="H76" s="29"/>
      <c r="I76" s="53">
        <v>1000000</v>
      </c>
      <c r="J76" s="29">
        <f t="shared" si="2"/>
        <v>1000000</v>
      </c>
    </row>
    <row r="77" spans="1:10" ht="37.5">
      <c r="A77" s="60"/>
      <c r="B77" s="60"/>
      <c r="C77" s="60"/>
      <c r="D77" s="64"/>
      <c r="E77" s="51" t="s">
        <v>215</v>
      </c>
      <c r="F77" s="74"/>
      <c r="G77" s="29">
        <f t="shared" si="1"/>
        <v>474218</v>
      </c>
      <c r="H77" s="29"/>
      <c r="I77" s="53">
        <v>474218</v>
      </c>
      <c r="J77" s="29">
        <f t="shared" si="2"/>
        <v>474218</v>
      </c>
    </row>
    <row r="78" spans="1:10" ht="37.5">
      <c r="A78" s="60"/>
      <c r="B78" s="60"/>
      <c r="C78" s="60"/>
      <c r="D78" s="64"/>
      <c r="E78" s="51" t="s">
        <v>216</v>
      </c>
      <c r="F78" s="74"/>
      <c r="G78" s="29">
        <f t="shared" si="1"/>
        <v>251202</v>
      </c>
      <c r="H78" s="29"/>
      <c r="I78" s="53">
        <v>251202</v>
      </c>
      <c r="J78" s="29">
        <f t="shared" si="2"/>
        <v>251202</v>
      </c>
    </row>
    <row r="79" spans="1:10" ht="37.5">
      <c r="A79" s="61"/>
      <c r="B79" s="61"/>
      <c r="C79" s="61"/>
      <c r="D79" s="65"/>
      <c r="E79" s="51" t="s">
        <v>162</v>
      </c>
      <c r="F79" s="75"/>
      <c r="G79" s="29">
        <f t="shared" si="1"/>
        <v>1260900</v>
      </c>
      <c r="H79" s="29"/>
      <c r="I79" s="53">
        <v>1260900</v>
      </c>
      <c r="J79" s="29">
        <f t="shared" si="2"/>
        <v>1260900</v>
      </c>
    </row>
    <row r="80" spans="1:10" s="6" customFormat="1" ht="18.75">
      <c r="A80" s="15"/>
      <c r="B80" s="15"/>
      <c r="C80" s="15"/>
      <c r="D80" s="1" t="s">
        <v>1</v>
      </c>
      <c r="E80" s="47"/>
      <c r="F80" s="48"/>
      <c r="G80" s="28">
        <f>H80+I80</f>
        <v>99998272.42</v>
      </c>
      <c r="H80" s="2">
        <f>H15+H61+H33+H42+H12+H54</f>
        <v>66062941.2</v>
      </c>
      <c r="I80" s="2">
        <f>I15+I61+I33+I42+I12+I54</f>
        <v>33935331.22</v>
      </c>
      <c r="J80" s="2">
        <f>J15+J61+J33+J42+J12+J54</f>
        <v>33935331.22</v>
      </c>
    </row>
    <row r="81" ht="18.75">
      <c r="E81" s="16"/>
    </row>
    <row r="82" ht="10.5" customHeight="1">
      <c r="E82" s="16"/>
    </row>
    <row r="83" spans="1:15" s="22" customFormat="1" ht="18.75">
      <c r="A83" s="17"/>
      <c r="B83" s="17"/>
      <c r="C83" s="17"/>
      <c r="D83" s="18" t="s">
        <v>9</v>
      </c>
      <c r="E83" s="19"/>
      <c r="F83" s="19"/>
      <c r="G83" s="19" t="s">
        <v>213</v>
      </c>
      <c r="H83" s="19"/>
      <c r="I83" s="20"/>
      <c r="J83" s="21"/>
      <c r="K83" s="21"/>
      <c r="L83" s="21"/>
      <c r="M83" s="21"/>
      <c r="N83" s="21"/>
      <c r="O83" s="21"/>
    </row>
    <row r="85" spans="4:7" ht="18.75" customHeight="1">
      <c r="D85" s="12"/>
      <c r="E85" s="11"/>
      <c r="F85" s="23"/>
      <c r="G85" s="11"/>
    </row>
    <row r="86" spans="4:7" ht="21.75" customHeight="1">
      <c r="D86" s="12"/>
      <c r="E86" s="11"/>
      <c r="F86" s="23"/>
      <c r="G86" s="11"/>
    </row>
  </sheetData>
  <sheetProtection/>
  <mergeCells count="18">
    <mergeCell ref="G3:I3"/>
    <mergeCell ref="G4:I4"/>
    <mergeCell ref="G5:I5"/>
    <mergeCell ref="F64:F79"/>
    <mergeCell ref="I9:J9"/>
    <mergeCell ref="C9:C10"/>
    <mergeCell ref="F9:F10"/>
    <mergeCell ref="G9:G10"/>
    <mergeCell ref="H9:H10"/>
    <mergeCell ref="A64:A79"/>
    <mergeCell ref="B64:B79"/>
    <mergeCell ref="C64:C79"/>
    <mergeCell ref="D64:D79"/>
    <mergeCell ref="A7:H7"/>
    <mergeCell ref="D9:D10"/>
    <mergeCell ref="E9:E10"/>
    <mergeCell ref="A9:A10"/>
    <mergeCell ref="B9:B10"/>
  </mergeCells>
  <printOptions/>
  <pageMargins left="0.45" right="0.25" top="0.43" bottom="0.19" header="0.2" footer="0.23"/>
  <pageSetup horizontalDpi="300" verticalDpi="300" orientation="landscape" paperSize="9" scale="37" r:id="rId1"/>
  <rowBreaks count="2" manualBreakCount="2">
    <brk id="36" max="9" man="1"/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бюджетний відділ</dc:creator>
  <cp:keywords/>
  <dc:description/>
  <cp:lastModifiedBy>pliok</cp:lastModifiedBy>
  <cp:lastPrinted>2019-07-12T09:40:38Z</cp:lastPrinted>
  <dcterms:created xsi:type="dcterms:W3CDTF">2002-01-17T11:14:32Z</dcterms:created>
  <dcterms:modified xsi:type="dcterms:W3CDTF">2019-07-12T09:40:47Z</dcterms:modified>
  <cp:category/>
  <cp:version/>
  <cp:contentType/>
  <cp:contentStatus/>
</cp:coreProperties>
</file>