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690" windowHeight="5865" activeTab="0"/>
  </bookViews>
  <sheets>
    <sheet name="2018" sheetId="1" r:id="rId1"/>
  </sheets>
  <externalReferences>
    <externalReference r:id="rId4"/>
  </externalReferences>
  <definedNames>
    <definedName name="_xlnm.Print_Titles" localSheetId="0">'2018'!$9:$10</definedName>
    <definedName name="_xlnm.Print_Area" localSheetId="0">'2018'!$A$1:$H$90</definedName>
  </definedNames>
  <calcPr fullCalcOnLoad="1"/>
</workbook>
</file>

<file path=xl/sharedStrings.xml><?xml version="1.0" encoding="utf-8"?>
<sst xmlns="http://schemas.openxmlformats.org/spreadsheetml/2006/main" count="265" uniqueCount="210">
  <si>
    <t/>
  </si>
  <si>
    <t>Всього</t>
  </si>
  <si>
    <t>(грн.)</t>
  </si>
  <si>
    <t>Спеціальний фонд</t>
  </si>
  <si>
    <t>Найменування місцевої (регіональної) програми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</si>
  <si>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</si>
  <si>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</si>
  <si>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</si>
  <si>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0133</t>
  </si>
  <si>
    <t>1040</t>
  </si>
  <si>
    <t>0180</t>
  </si>
  <si>
    <t>0830</t>
  </si>
  <si>
    <t>Загальний фонд</t>
  </si>
  <si>
    <t>Разом загальний та спеціальний фонди</t>
  </si>
  <si>
    <t xml:space="preserve">Голова  ради </t>
  </si>
  <si>
    <t>С.М.Гришко</t>
  </si>
  <si>
    <t>0810</t>
  </si>
  <si>
    <t>до рішення сесії Броварської районної ради</t>
  </si>
  <si>
    <t>Додаток 7</t>
  </si>
  <si>
    <t>Код програмної класифікації видатків та кредитування місцевого бюджету</t>
  </si>
  <si>
    <t>"Програма діяльності Броварської районної організації інвалідів війни, Збройних сил та учасників бойових дій на 2016-2020 роки"</t>
  </si>
  <si>
    <t>"Програма забезпечення Броварської районної організації ветеранів війни і праці, Збройних сил, правоохоронних органів на 2016-2020 роки"</t>
  </si>
  <si>
    <t xml:space="preserve"> Програма "Турбота на 2016-2020 роки" </t>
  </si>
  <si>
    <t>"Програма розвитку Броварської міськрайонної організації Товариства Червоного Хреста України на 2017-2021 роки"</t>
  </si>
  <si>
    <t xml:space="preserve">"Програма розвитку фізичної культури та спорту "Броварщина спортивна" на 2017-2020 роки"
</t>
  </si>
  <si>
    <t xml:space="preserve">Броварська районна Державна адміністрація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</si>
  <si>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</si>
  <si>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</si>
  <si>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</si>
  <si>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</si>
  <si>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</si>
  <si>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1030</t>
  </si>
  <si>
    <t xml:space="preserve">Управління фінансів Броварської районної державної адміністрації </t>
  </si>
  <si>
    <t>02</t>
  </si>
  <si>
    <t>0213140</t>
  </si>
  <si>
    <t>3140</t>
  </si>
  <si>
    <t>"Районна програма відпочинку та оздоровлення дітей Броварського району на 2018 рік"</t>
  </si>
  <si>
    <t>0215011</t>
  </si>
  <si>
    <t>5011</t>
  </si>
  <si>
    <t>0210180</t>
  </si>
  <si>
    <t>Інша діяльність у сфері державного управління</t>
  </si>
  <si>
    <t>"Збереження фондів Трудового архіву Броварського району на 2018 рік"</t>
  </si>
  <si>
    <t>0218420</t>
  </si>
  <si>
    <t>8420</t>
  </si>
  <si>
    <t>Інші заходи у сфері засобів масової інформації</t>
  </si>
  <si>
    <t>01</t>
  </si>
  <si>
    <t>Районна рада</t>
  </si>
  <si>
    <t>0118420</t>
  </si>
  <si>
    <t>0613140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</si>
  <si>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</si>
  <si>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</si>
  <si>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</si>
  <si>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0215031</t>
  </si>
  <si>
    <t>5031</t>
  </si>
  <si>
    <t>1090</t>
  </si>
  <si>
    <t>3719710</t>
  </si>
  <si>
    <t>9710</t>
  </si>
  <si>
    <t>"Програма діяльності та фінансової підтримки Броварської  редакції міськрайонного радіомовлення на 2018 рік"</t>
  </si>
  <si>
    <t>"Програми підтримки розвитку засобів масової інформації та інформування населення Броварщини на 2018 рік".</t>
  </si>
  <si>
    <t>"Програми підтримки сім’ї та забезпечення прав дітей на 2018 рік"</t>
  </si>
  <si>
    <t>"Програми діяльності Броварської районної громадської організації "Чорнобильський Спас» на 2018 рік"</t>
  </si>
  <si>
    <t>08</t>
  </si>
  <si>
    <t>06</t>
  </si>
  <si>
    <t>Перелік  регіональних програм по районному бюджету Броварського району на 2018 рік</t>
  </si>
  <si>
    <t>0813032</t>
  </si>
  <si>
    <t>0813031</t>
  </si>
  <si>
    <t>3031</t>
  </si>
  <si>
    <t>3032</t>
  </si>
  <si>
    <t>3035</t>
  </si>
  <si>
    <t>0813035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</si>
  <si>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</si>
  <si>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</si>
  <si>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</si>
  <si>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5012</t>
  </si>
  <si>
    <t>Проведення навчально-тренувальних зборів і змагань з неолімпійських видів спорту</t>
  </si>
  <si>
    <t>0611020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</si>
  <si>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</si>
  <si>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</si>
  <si>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</si>
  <si>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"Програма харчування учнів та вихованців загальноосвітніх шкіл на 2018 рік"</t>
  </si>
  <si>
    <t>0813242</t>
  </si>
  <si>
    <t>3242</t>
  </si>
  <si>
    <t>Інші заходи у сфері соціального захисту і соціального забезпечення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</si>
  <si>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</si>
  <si>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</si>
  <si>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</si>
  <si>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3192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</si>
  <si>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</si>
  <si>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</si>
  <si>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</si>
  <si>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4082</t>
  </si>
  <si>
    <t>0214082</t>
  </si>
  <si>
    <t>Інші заходи в галузі культури і мистецтва</t>
  </si>
  <si>
    <t>0829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</si>
  <si>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2017-2018 роки"</t>
  </si>
  <si>
    <t>"Щодо вдосконалення соціальної роботи із сім"ями, дітьми та молоддю у Броварському районіна 2016-2018 роки"</t>
  </si>
  <si>
    <t>0114082</t>
  </si>
  <si>
    <t>Інші заходи у галузі культури і мистецтва</t>
  </si>
  <si>
    <t>2152</t>
  </si>
  <si>
    <t>Інші програми та заходи у сфері охорони здоров`я</t>
  </si>
  <si>
    <t>0812152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</si>
  <si>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</si>
  <si>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</si>
  <si>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</si>
  <si>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</si>
  <si>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0213112</t>
  </si>
  <si>
    <t>3112</t>
  </si>
  <si>
    <t>Заходи державної політики з питань дітей та їх соціального захисту</t>
  </si>
  <si>
    <t>Програма "Комплексна програма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радою, на 2018-2019 роки "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</si>
  <si>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</si>
  <si>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</si>
  <si>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</si>
  <si>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</si>
  <si>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"Районної цільової програми захисту населення і територій від надзвичайних ситуацій техногенного та природного характеру, забезпечення пожежної безпеки на 2018-2021 роки"</t>
  </si>
  <si>
    <t>2010</t>
  </si>
  <si>
    <t>1731</t>
  </si>
  <si>
    <t>Багатопрофільна стаціонарна медична допомога населенню</t>
  </si>
  <si>
    <t>0212010</t>
  </si>
  <si>
    <t>"Підтримка служби переливання крові Броварської центральної районної лікарні та розвитку донорства в Броварському районі на 2018 рік"</t>
  </si>
  <si>
    <t>8220</t>
  </si>
  <si>
    <t>0380</t>
  </si>
  <si>
    <t>0218220</t>
  </si>
  <si>
    <t>Заходи та роботи з мобілізаційної підготовки місцевого значення</t>
  </si>
  <si>
    <t>"Районна програма з мобілізаційної підготовки та мобілізації на території Броварського району на 2018 рік "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</si>
  <si>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</si>
  <si>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</si>
  <si>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</si>
  <si>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</si>
  <si>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"Програма стимулів та розвитку надання первинної медико-санітарної допомоги населенню Броварського району та відновлення матеріально-технічної бази Комунального некомерційного підприємства Броварської районної ради "Броварський центр первинної медико-санітарної допомоги" на 2018 рік"</t>
  </si>
  <si>
    <t>"Програма розвитку та функціонування системи освіти Броварського району на 2018-2019 рік"</t>
  </si>
  <si>
    <t>"Програма підготовки та виховання захисників Батьківщити, військово-фахової орієнтації та проведення приписки, призову на строкову військову службу та відбору кандидатів на військову службу за контрактом в Броварському районі на 2017 - 2018 роки "</t>
  </si>
  <si>
    <t>3719770</t>
  </si>
  <si>
    <t>9770</t>
  </si>
  <si>
    <t>Інші субвенції з місцевого бюджету</t>
  </si>
  <si>
    <t>"Програма соціально - економічного, культурного та духовного розвитку Броварського району 2018 рік"</t>
  </si>
  <si>
    <t>Капітальний ремонт дорожнього покриття проїздної частини вул. Космонавтів в с. Красилівка Броварського району Київської області</t>
  </si>
  <si>
    <t>Капітальний ремонт вуличного освітлення вул. Привітна, Березнева, Б.Хмельницького, Корольова, Володимерська с. Красилівка Броварського району, Київської області</t>
  </si>
  <si>
    <t>Капітальний ремонт дорожнього покриття проїздної частини вул. Броварська с. Рожівка, Броварського району, Київської області</t>
  </si>
  <si>
    <t>Капітальний ремонт мереж зовнішнього освітлення вулиць Садова, Шевченка та пров.Садовий в с.Требухів, Броварського району, Київської області</t>
  </si>
  <si>
    <t>Капітальний ремонт дорожнього покриття по вулиці Матросова та ділянки вулиці Богдана Хмельницького в селі Богданівка Броварського району  Київської області</t>
  </si>
  <si>
    <t>"Програма покращення надання вторинної медичної допомоги населенню Броварського району та відновлення матеріально-технічної бази Броварської центральної районної лікарні на 2018 рік"</t>
  </si>
  <si>
    <t>Капітальний ремонт дорожнього покриття проїздної частини вул. Чернігівська (на ділянці від буд.№ 20 до буд.№ 44) в смт.Калинівка, Броварського району Київської області</t>
  </si>
  <si>
    <t>0215012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</si>
  <si>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</si>
  <si>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</si>
  <si>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</si>
  <si>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</si>
  <si>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</si>
  <si>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</si>
  <si>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</si>
  <si>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"Програма забезпечення безкоштовними інсулінами інсулінозалежних хворих жителів Броварського району на 2018 рік</t>
  </si>
  <si>
    <t>Відділ культури Броварської районної державної адміністрації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</si>
  <si>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</si>
  <si>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</si>
  <si>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Програма розвитку галузі культури Броварського району на 2017-2020 роки</t>
  </si>
  <si>
    <t>1100</t>
  </si>
  <si>
    <t>101100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</si>
  <si>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</si>
  <si>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</si>
  <si>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Капітальний ремонт зовнішнього вуличного освітлення по вул. Київська с.Гоголів Броварського району Київської області</t>
  </si>
  <si>
    <t>Капітальний ремонт зовнішнього вуличного освітлення по вул. Європейська с.Гоголів Броварського району Київської області</t>
  </si>
  <si>
    <t>"Програма забезпечення роз`яснювальної роботи та оформлення субсидій серед населення Броварського району в умовах підвищення цін і тарифів на комунальні послуги"</t>
  </si>
  <si>
    <t>1014060</t>
  </si>
  <si>
    <t>4060</t>
  </si>
  <si>
    <t>Капітальний ремонт покрівлі комунального дошкільного закладу "Півник" за адресою: вул. Богдана Хмельницького, 36 в с. Богданівка Броварського району Київської області</t>
  </si>
  <si>
    <t>Капітальний ремонт системи опалення Світильнянської медичної амбулаторії ЗПСМ</t>
  </si>
  <si>
    <t>Капітальний ремонт тротуарних покриттів в сквері ім. І. Марченка та меморіалі загиблим у Другій Світовій війні в с. Світильня Броварського району Київської області</t>
  </si>
  <si>
    <t>0813104</t>
  </si>
  <si>
    <t>3104</t>
  </si>
  <si>
    <t>"Програми соціально–економічного, культурного та духовного розвитку Броварського району на 2018 рік"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</si>
  <si>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</si>
  <si>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"Програми заходів з ліквідації стихійних сміттєзвалищ на території Броварського району на 2017 – 2018 роки"</t>
  </si>
  <si>
    <t>0218313</t>
  </si>
  <si>
    <t>8313</t>
  </si>
  <si>
    <t>Ліквідація іншого забруднення навколишнього природного середовища</t>
  </si>
  <si>
    <t>0513</t>
  </si>
  <si>
    <t>Реконструкція вуличного освітлення вул. Соборна та вул. Центральна в с. Погреби, Броварського району, Київської області</t>
  </si>
  <si>
    <t>"Капітальний ремонт проїздної частини вул. Деснянська в с. Пухівка  Броварського району Київської області" (на умовах співфінансування 80% з районного бюджету)</t>
  </si>
  <si>
    <t>Капітальний ремонт покриття вулиці Пушкіна від ділянки № 11 до  ділянки № 37 в с. Требухів Броварського району Київської області</t>
  </si>
  <si>
    <t>"Реконструкція вуличного освітлення в с. Красилівка Броварського району Київської області за адресами: вул Механізаторів, вул Електриків, вул Шевченка, вул. Івана Франка, вул. Привітна, вул. Конєва, вул. Травнева, вул. Київська, пр. Польовий, пр. Мічуріна, пр. Вишневий"  (на умовах співфінансування 90% з районного бюджету)</t>
  </si>
  <si>
    <t>0217130</t>
  </si>
  <si>
    <t>7130</t>
  </si>
  <si>
    <t>Здійснення заходів із землеустрою</t>
  </si>
  <si>
    <t xml:space="preserve">"Програма проведення інвентаризації та нормативної грошової оцінки земель за межами населених пунктів Броварського району Київської області на 2017-2018 роки "
</t>
  </si>
  <si>
    <t>0421</t>
  </si>
  <si>
    <t>0611060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</si>
  <si>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</si>
  <si>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</si>
  <si>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</si>
  <si>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Капітальний ремонт покриття вулиці Горіхова в с. Русанів Броварського району Київської області</t>
  </si>
  <si>
    <t>Капітальний ремонт дорожнього покриття проїзної частини вул. Нова (на ділянці від буд 30 до буд, 2) в  с.Княжичі Броварського району Київської області</t>
  </si>
  <si>
    <t>Капітальний ремонт мереж зовнішнього освітлення вулиці Шевченко в с. Требухів Броварського району Київської області</t>
  </si>
  <si>
    <t>Монтаж системи пожежної сигналізації по ДНЗ "Малятко" с.Красилів Броварського району Київської області</t>
  </si>
  <si>
    <t>0611161</t>
  </si>
  <si>
    <t>Забезпечення діяльності інших закладів у сфері освіти</t>
  </si>
  <si>
    <t>1161</t>
  </si>
  <si>
    <t>1014030</t>
  </si>
  <si>
    <t>4030</t>
  </si>
  <si>
    <t>Забезпечення діяльності бібліотек</t>
  </si>
  <si>
    <t>Капітальний ремонт дорожнього покриття проїзної частини вул. Лісова в с. Рожни Броварського району Київської області</t>
  </si>
  <si>
    <t>Капітальний ремонт покриття пров. Базарний в с. Літки Броварського району Київської області</t>
  </si>
  <si>
    <t>Рекострукція навчально-виховного комплексу ЗОШ I-III ст. на 464 місця, дошкільного навчального закладу вул. Лісова, 61 в с. Зазим`є (утеплення стін, утеплення даху)</t>
  </si>
  <si>
    <t>Капітальний ремонт проїзду вздовж вул. Київська (на ділянці від буд №2 до буд №54 в с. Скибин Калинівської селищної ради Броварського району Київської області (на умовах співфінансування 90% з районного бюджету)</t>
  </si>
  <si>
    <t>Капітальний ремонт частини території по вул. Стрілецька в с. Рожни Броварського району Київської області</t>
  </si>
  <si>
    <t>Капітальний ремонт дорожнього покриття проїздної частини вул..Лісова (на ділянці від буд. 29 до завершення забудови) в смт. Калинівка, Броварського району Київської області"</t>
  </si>
  <si>
    <t>0611090</t>
  </si>
  <si>
    <t>Надання позашкільної освіти позашкільними закладами освіти, заходи із позашкільної роботи з дітьми</t>
  </si>
  <si>
    <t xml:space="preserve">від 21 грудня 2017 року № 468-35 позач.-VІІ         </t>
  </si>
  <si>
    <t xml:space="preserve">(в редакції сесії райради від 27.12.2018 року  </t>
  </si>
  <si>
    <t>№ 713-52 позач.-VІІ)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</si>
</sst>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"/>
    <numFmt numFmtId="205" formatCode="#,##0.0"/>
  </numFmts>
  <fonts count="44">
    <font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quotePrefix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 quotePrefix="1">
      <alignment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%2027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showZeros="0" tabSelected="1" view="pageBreakPreview" zoomScale="60" zoomScaleNormal="50" workbookViewId="0" topLeftCell="A76">
      <selection activeCell="D61" sqref="D61:D86"/>
    </sheetView>
  </sheetViews>
  <sheetFormatPr defaultColWidth="9.00390625" defaultRowHeight="12.75"/>
  <cols>
    <col min="1" max="2" width="17.125" style="5" customWidth="1"/>
    <col min="3" max="3" width="16.875" style="5" customWidth="1"/>
    <col min="4" max="4" width="77.125" style="6" customWidth="1"/>
    <col min="5" max="5" width="90.875" style="5" customWidth="1"/>
    <col min="6" max="6" width="19.875" style="7" customWidth="1"/>
    <col min="7" max="7" width="23.25390625" style="5" customWidth="1"/>
    <col min="8" max="8" width="22.125" style="7" customWidth="1"/>
    <col min="9" max="16384" width="9.125" style="9" customWidth="1"/>
  </cols>
  <sheetData>
    <row r="1" spans="6:12" ht="19.5" customHeight="1">
      <c r="F1" s="59" t="s">
        <v>18</v>
      </c>
      <c r="G1" s="59"/>
      <c r="H1" s="60"/>
      <c r="I1" s="8"/>
      <c r="J1" s="8"/>
      <c r="L1" s="8"/>
    </row>
    <row r="2" spans="5:12" ht="18" customHeight="1">
      <c r="E2" s="10"/>
      <c r="F2" s="59" t="s">
        <v>17</v>
      </c>
      <c r="G2" s="59"/>
      <c r="H2" s="60"/>
      <c r="I2" s="8"/>
      <c r="J2" s="8"/>
      <c r="L2" s="8"/>
    </row>
    <row r="3" spans="6:12" ht="13.5" customHeight="1">
      <c r="F3" s="61" t="s">
        <v>207</v>
      </c>
      <c r="G3" s="62"/>
      <c r="H3" s="62"/>
      <c r="I3" s="8"/>
      <c r="J3" s="8"/>
      <c r="L3" s="8"/>
    </row>
    <row r="4" spans="6:12" ht="13.5" customHeight="1">
      <c r="F4" s="61" t="s">
        <v>208</v>
      </c>
      <c r="G4" s="63"/>
      <c r="H4" s="63"/>
      <c r="I4" s="8"/>
      <c r="J4" s="8"/>
      <c r="L4" s="8"/>
    </row>
    <row r="5" spans="6:12" ht="13.5" customHeight="1">
      <c r="F5" s="61" t="s">
        <v>209</v>
      </c>
      <c r="G5" s="63"/>
      <c r="H5" s="63"/>
      <c r="I5" s="8"/>
      <c r="J5" s="8"/>
      <c r="L5" s="8"/>
    </row>
    <row r="6" spans="7:8" ht="15.75" customHeight="1">
      <c r="G6" s="11"/>
      <c r="H6" s="11"/>
    </row>
    <row r="7" spans="1:8" ht="24.75" customHeight="1">
      <c r="A7" s="55" t="s">
        <v>63</v>
      </c>
      <c r="B7" s="55"/>
      <c r="C7" s="55"/>
      <c r="D7" s="55"/>
      <c r="E7" s="55"/>
      <c r="F7" s="55"/>
      <c r="G7" s="55"/>
      <c r="H7" s="55"/>
    </row>
    <row r="8" spans="1:8" ht="19.5" customHeight="1">
      <c r="A8" s="13" t="s">
        <v>0</v>
      </c>
      <c r="B8" s="13"/>
      <c r="C8" s="13"/>
      <c r="D8" s="14"/>
      <c r="E8" s="13"/>
      <c r="F8" s="15"/>
      <c r="G8" s="12"/>
      <c r="H8" s="7" t="s">
        <v>2</v>
      </c>
    </row>
    <row r="9" spans="1:8" ht="27" customHeight="1">
      <c r="A9" s="57" t="s">
        <v>19</v>
      </c>
      <c r="B9" s="57" t="s">
        <v>6</v>
      </c>
      <c r="C9" s="57" t="s">
        <v>7</v>
      </c>
      <c r="D9" s="56" t="s">
        <v>5</v>
      </c>
      <c r="E9" s="56" t="s">
        <v>4</v>
      </c>
      <c r="F9" s="56" t="s">
        <v>12</v>
      </c>
      <c r="G9" s="58" t="s">
        <v>3</v>
      </c>
      <c r="H9" s="56" t="s">
        <v>13</v>
      </c>
    </row>
    <row r="10" spans="1:8" ht="51.75" customHeight="1">
      <c r="A10" s="57"/>
      <c r="B10" s="57"/>
      <c r="C10" s="57"/>
      <c r="D10" s="56"/>
      <c r="E10" s="56"/>
      <c r="F10" s="56"/>
      <c r="G10" s="58"/>
      <c r="H10" s="56"/>
    </row>
    <row r="11" spans="1:8" s="8" customFormat="1" ht="13.5" customHeight="1">
      <c r="A11" s="17">
        <v>1</v>
      </c>
      <c r="B11" s="17">
        <v>2</v>
      </c>
      <c r="C11" s="17">
        <v>3</v>
      </c>
      <c r="D11" s="2">
        <v>4</v>
      </c>
      <c r="E11" s="17">
        <v>5</v>
      </c>
      <c r="F11" s="18">
        <v>6</v>
      </c>
      <c r="G11" s="19">
        <v>7</v>
      </c>
      <c r="H11" s="19">
        <v>8</v>
      </c>
    </row>
    <row r="12" spans="1:8" s="24" customFormat="1" ht="18.75">
      <c r="A12" s="20"/>
      <c r="B12" s="21" t="s">
        <v>45</v>
      </c>
      <c r="C12" s="20"/>
      <c r="D12" s="22" t="s">
        <v>46</v>
      </c>
      <c r="E12" s="20"/>
      <c r="F12" s="4">
        <f>F13+F14</f>
        <v>320000</v>
      </c>
      <c r="G12" s="23"/>
      <c r="H12" s="4">
        <f>F12</f>
        <v>320000</v>
      </c>
    </row>
    <row r="13" spans="1:8" s="24" customFormat="1" ht="37.5">
      <c r="A13" s="25" t="s">
        <v>47</v>
      </c>
      <c r="B13" s="26">
        <v>8420</v>
      </c>
      <c r="C13" s="27" t="s">
        <v>11</v>
      </c>
      <c r="D13" s="28" t="s">
        <v>44</v>
      </c>
      <c r="E13" s="29" t="s">
        <v>58</v>
      </c>
      <c r="F13" s="23">
        <v>120000</v>
      </c>
      <c r="G13" s="23"/>
      <c r="H13" s="23">
        <f>F13</f>
        <v>120000</v>
      </c>
    </row>
    <row r="14" spans="1:8" s="24" customFormat="1" ht="75">
      <c r="A14" s="25" t="s">
        <v>96</v>
      </c>
      <c r="B14" s="26">
        <v>4082</v>
      </c>
      <c r="C14" s="27" t="s">
        <v>93</v>
      </c>
      <c r="D14" s="28" t="s">
        <v>97</v>
      </c>
      <c r="E14" s="29" t="s">
        <v>94</v>
      </c>
      <c r="F14" s="23">
        <v>200000</v>
      </c>
      <c r="G14" s="23"/>
      <c r="H14" s="23">
        <f>F14</f>
        <v>200000</v>
      </c>
    </row>
    <row r="15" spans="1:8" s="8" customFormat="1" ht="18.75">
      <c r="A15" s="21"/>
      <c r="B15" s="21" t="s">
        <v>33</v>
      </c>
      <c r="C15" s="30"/>
      <c r="D15" s="22" t="s">
        <v>25</v>
      </c>
      <c r="E15" s="3"/>
      <c r="F15" s="4">
        <f>SUM(F16:F35)</f>
        <v>36683073.7</v>
      </c>
      <c r="G15" s="4">
        <f>SUM(G16:G35)</f>
        <v>2610879.58</v>
      </c>
      <c r="H15" s="4">
        <f>SUM(H16:H35)</f>
        <v>39293953.28</v>
      </c>
    </row>
    <row r="16" spans="1:8" ht="18.75">
      <c r="A16" s="25" t="s">
        <v>39</v>
      </c>
      <c r="B16" s="25" t="s">
        <v>10</v>
      </c>
      <c r="C16" s="27" t="s">
        <v>8</v>
      </c>
      <c r="D16" s="28" t="s">
        <v>40</v>
      </c>
      <c r="E16" s="29" t="s">
        <v>41</v>
      </c>
      <c r="F16" s="23">
        <f>260000+63100</f>
        <v>323100</v>
      </c>
      <c r="G16" s="23"/>
      <c r="H16" s="23">
        <f>F16+G16</f>
        <v>323100</v>
      </c>
    </row>
    <row r="17" spans="1:8" ht="37.5">
      <c r="A17" s="25" t="s">
        <v>117</v>
      </c>
      <c r="B17" s="25" t="s">
        <v>114</v>
      </c>
      <c r="C17" s="27" t="s">
        <v>115</v>
      </c>
      <c r="D17" s="28" t="s">
        <v>116</v>
      </c>
      <c r="E17" s="29" t="s">
        <v>118</v>
      </c>
      <c r="F17" s="23">
        <f>60000+69500</f>
        <v>129500</v>
      </c>
      <c r="G17" s="23">
        <v>120000</v>
      </c>
      <c r="H17" s="23">
        <f>F17+G17</f>
        <v>249500</v>
      </c>
    </row>
    <row r="18" spans="1:8" ht="56.25">
      <c r="A18" s="25" t="s">
        <v>117</v>
      </c>
      <c r="B18" s="25" t="s">
        <v>114</v>
      </c>
      <c r="C18" s="27" t="s">
        <v>115</v>
      </c>
      <c r="D18" s="28" t="s">
        <v>116</v>
      </c>
      <c r="E18" s="29" t="s">
        <v>140</v>
      </c>
      <c r="F18" s="23">
        <v>20052555.61</v>
      </c>
      <c r="G18" s="23">
        <f>723000-120000</f>
        <v>603000</v>
      </c>
      <c r="H18" s="23">
        <f>F18+G18</f>
        <v>20655555.61</v>
      </c>
    </row>
    <row r="19" spans="1:8" ht="93.75">
      <c r="A19" s="25" t="s">
        <v>124</v>
      </c>
      <c r="B19" s="25" t="s">
        <v>125</v>
      </c>
      <c r="C19" s="27" t="s">
        <v>127</v>
      </c>
      <c r="D19" s="28" t="s">
        <v>126</v>
      </c>
      <c r="E19" s="29" t="s">
        <v>128</v>
      </c>
      <c r="F19" s="23">
        <v>10767659.65</v>
      </c>
      <c r="G19" s="23">
        <v>45000</v>
      </c>
      <c r="H19" s="23">
        <f>F19+G19</f>
        <v>10812659.65</v>
      </c>
    </row>
    <row r="20" spans="1:8" ht="37.5">
      <c r="A20" s="25" t="s">
        <v>146</v>
      </c>
      <c r="B20" s="25" t="s">
        <v>147</v>
      </c>
      <c r="C20" s="27" t="s">
        <v>148</v>
      </c>
      <c r="D20" s="28" t="s">
        <v>149</v>
      </c>
      <c r="E20" s="29" t="s">
        <v>150</v>
      </c>
      <c r="F20" s="23">
        <v>294100</v>
      </c>
      <c r="G20" s="23"/>
      <c r="H20" s="23">
        <f>F20+G20</f>
        <v>294100</v>
      </c>
    </row>
    <row r="21" spans="1:8" s="8" customFormat="1" ht="37.5">
      <c r="A21" s="25" t="s">
        <v>49</v>
      </c>
      <c r="B21" s="25" t="s">
        <v>50</v>
      </c>
      <c r="C21" s="27" t="s">
        <v>9</v>
      </c>
      <c r="D21" s="28" t="s">
        <v>51</v>
      </c>
      <c r="E21" s="29" t="s">
        <v>95</v>
      </c>
      <c r="F21" s="23">
        <v>40000</v>
      </c>
      <c r="G21" s="4"/>
      <c r="H21" s="23">
        <f aca="true" t="shared" si="0" ref="H21:H58">F21+G21</f>
        <v>40000</v>
      </c>
    </row>
    <row r="22" spans="1:8" s="8" customFormat="1" ht="21.75" customHeight="1">
      <c r="A22" s="25" t="s">
        <v>105</v>
      </c>
      <c r="B22" s="25" t="s">
        <v>106</v>
      </c>
      <c r="C22" s="27" t="s">
        <v>9</v>
      </c>
      <c r="D22" s="28" t="s">
        <v>107</v>
      </c>
      <c r="E22" s="29" t="s">
        <v>59</v>
      </c>
      <c r="F22" s="23">
        <f>30000-10000+100000+50000</f>
        <v>170000</v>
      </c>
      <c r="G22" s="4"/>
      <c r="H22" s="23">
        <f>F22+G22</f>
        <v>170000</v>
      </c>
    </row>
    <row r="23" spans="1:8" s="8" customFormat="1" ht="75">
      <c r="A23" s="25" t="s">
        <v>34</v>
      </c>
      <c r="B23" s="25" t="s">
        <v>35</v>
      </c>
      <c r="C23" s="27" t="s">
        <v>9</v>
      </c>
      <c r="D23" s="28" t="s">
        <v>26</v>
      </c>
      <c r="E23" s="29" t="s">
        <v>36</v>
      </c>
      <c r="F23" s="23">
        <f>300000+45000+100000+37900+10000+35000-2300</f>
        <v>525600</v>
      </c>
      <c r="G23" s="4"/>
      <c r="H23" s="23">
        <f t="shared" si="0"/>
        <v>525600</v>
      </c>
    </row>
    <row r="24" spans="1:8" s="8" customFormat="1" ht="75">
      <c r="A24" s="25" t="s">
        <v>91</v>
      </c>
      <c r="B24" s="25" t="s">
        <v>90</v>
      </c>
      <c r="C24" s="27" t="s">
        <v>93</v>
      </c>
      <c r="D24" s="28" t="s">
        <v>92</v>
      </c>
      <c r="E24" s="29" t="s">
        <v>94</v>
      </c>
      <c r="F24" s="23">
        <f>10000+25300+20000+26000+60000+58700-10000+10000</f>
        <v>200000</v>
      </c>
      <c r="G24" s="4"/>
      <c r="H24" s="23">
        <f t="shared" si="0"/>
        <v>200000</v>
      </c>
    </row>
    <row r="25" spans="1:8" s="8" customFormat="1" ht="56.25">
      <c r="A25" s="25" t="s">
        <v>37</v>
      </c>
      <c r="B25" s="25" t="s">
        <v>38</v>
      </c>
      <c r="C25" s="27" t="s">
        <v>16</v>
      </c>
      <c r="D25" s="28" t="s">
        <v>27</v>
      </c>
      <c r="E25" s="29" t="s">
        <v>24</v>
      </c>
      <c r="F25" s="23">
        <f>60000+15000+12000+70000+6144.34</f>
        <v>163144.34</v>
      </c>
      <c r="G25" s="4"/>
      <c r="H25" s="23">
        <f t="shared" si="0"/>
        <v>163144.34</v>
      </c>
    </row>
    <row r="26" spans="1:8" s="8" customFormat="1" ht="56.25">
      <c r="A26" s="25" t="s">
        <v>142</v>
      </c>
      <c r="B26" s="25" t="s">
        <v>73</v>
      </c>
      <c r="C26" s="27" t="s">
        <v>16</v>
      </c>
      <c r="D26" s="28" t="s">
        <v>74</v>
      </c>
      <c r="E26" s="29" t="s">
        <v>24</v>
      </c>
      <c r="F26" s="23">
        <f>10000+8000+17000-6144.34</f>
        <v>28855.66</v>
      </c>
      <c r="G26" s="4"/>
      <c r="H26" s="23">
        <f t="shared" si="0"/>
        <v>28855.66</v>
      </c>
    </row>
    <row r="27" spans="1:8" s="8" customFormat="1" ht="53.25" customHeight="1">
      <c r="A27" s="25" t="s">
        <v>143</v>
      </c>
      <c r="B27" s="25" t="s">
        <v>144</v>
      </c>
      <c r="C27" s="27" t="s">
        <v>16</v>
      </c>
      <c r="D27" s="28" t="s">
        <v>145</v>
      </c>
      <c r="E27" s="29" t="s">
        <v>24</v>
      </c>
      <c r="F27" s="23">
        <f>10000+5000+8000</f>
        <v>23000</v>
      </c>
      <c r="G27" s="4"/>
      <c r="H27" s="23">
        <v>23000</v>
      </c>
    </row>
    <row r="28" spans="1:8" ht="56.25">
      <c r="A28" s="25" t="s">
        <v>52</v>
      </c>
      <c r="B28" s="25" t="s">
        <v>53</v>
      </c>
      <c r="C28" s="25" t="s">
        <v>16</v>
      </c>
      <c r="D28" s="28" t="s">
        <v>28</v>
      </c>
      <c r="E28" s="29" t="s">
        <v>24</v>
      </c>
      <c r="F28" s="23">
        <f>135000+200000</f>
        <v>335000</v>
      </c>
      <c r="G28" s="23"/>
      <c r="H28" s="23">
        <f aca="true" t="shared" si="1" ref="H28:H35">F28+G28</f>
        <v>335000</v>
      </c>
    </row>
    <row r="29" spans="1:8" ht="94.5" customHeight="1">
      <c r="A29" s="25" t="s">
        <v>180</v>
      </c>
      <c r="B29" s="25" t="s">
        <v>181</v>
      </c>
      <c r="C29" s="25" t="s">
        <v>184</v>
      </c>
      <c r="D29" s="28" t="s">
        <v>182</v>
      </c>
      <c r="E29" s="29" t="s">
        <v>183</v>
      </c>
      <c r="F29" s="23"/>
      <c r="G29" s="23">
        <v>1500000</v>
      </c>
      <c r="H29" s="23">
        <v>1500000</v>
      </c>
    </row>
    <row r="30" spans="1:8" ht="56.25">
      <c r="A30" s="25" t="s">
        <v>109</v>
      </c>
      <c r="B30" s="25" t="s">
        <v>110</v>
      </c>
      <c r="C30" s="25" t="s">
        <v>111</v>
      </c>
      <c r="D30" s="28" t="s">
        <v>112</v>
      </c>
      <c r="E30" s="29" t="s">
        <v>113</v>
      </c>
      <c r="F30" s="23">
        <f>10000+53000+5120.42</f>
        <v>68120.42</v>
      </c>
      <c r="G30" s="23">
        <v>186879.58</v>
      </c>
      <c r="H30" s="23">
        <f t="shared" si="1"/>
        <v>255000</v>
      </c>
    </row>
    <row r="31" spans="1:8" ht="37.5">
      <c r="A31" s="25" t="s">
        <v>172</v>
      </c>
      <c r="B31" s="25" t="s">
        <v>173</v>
      </c>
      <c r="C31" s="25" t="s">
        <v>175</v>
      </c>
      <c r="D31" s="28" t="s">
        <v>174</v>
      </c>
      <c r="E31" s="29" t="s">
        <v>171</v>
      </c>
      <c r="F31" s="23">
        <v>100000</v>
      </c>
      <c r="G31" s="23"/>
      <c r="H31" s="23">
        <f t="shared" si="1"/>
        <v>100000</v>
      </c>
    </row>
    <row r="32" spans="1:8" ht="75">
      <c r="A32" s="25" t="s">
        <v>121</v>
      </c>
      <c r="B32" s="25" t="s">
        <v>119</v>
      </c>
      <c r="C32" s="25" t="s">
        <v>120</v>
      </c>
      <c r="D32" s="28" t="s">
        <v>122</v>
      </c>
      <c r="E32" s="29" t="s">
        <v>130</v>
      </c>
      <c r="F32" s="23">
        <f>20000+20000+25000</f>
        <v>65000</v>
      </c>
      <c r="G32" s="23"/>
      <c r="H32" s="23">
        <f t="shared" si="1"/>
        <v>65000</v>
      </c>
    </row>
    <row r="33" spans="1:8" ht="37.5">
      <c r="A33" s="25" t="s">
        <v>121</v>
      </c>
      <c r="B33" s="25" t="s">
        <v>119</v>
      </c>
      <c r="C33" s="25" t="s">
        <v>120</v>
      </c>
      <c r="D33" s="28" t="s">
        <v>122</v>
      </c>
      <c r="E33" s="29" t="s">
        <v>123</v>
      </c>
      <c r="F33" s="23"/>
      <c r="G33" s="23">
        <v>156000</v>
      </c>
      <c r="H33" s="23">
        <f t="shared" si="1"/>
        <v>156000</v>
      </c>
    </row>
    <row r="34" spans="1:8" ht="37.5">
      <c r="A34" s="25" t="s">
        <v>42</v>
      </c>
      <c r="B34" s="25" t="s">
        <v>43</v>
      </c>
      <c r="C34" s="25" t="s">
        <v>11</v>
      </c>
      <c r="D34" s="28" t="s">
        <v>44</v>
      </c>
      <c r="E34" s="29" t="s">
        <v>58</v>
      </c>
      <c r="F34" s="23">
        <v>120000</v>
      </c>
      <c r="G34" s="23"/>
      <c r="H34" s="23">
        <f t="shared" si="1"/>
        <v>120000</v>
      </c>
    </row>
    <row r="35" spans="1:8" ht="83.25" customHeight="1">
      <c r="A35" s="25" t="s">
        <v>102</v>
      </c>
      <c r="B35" s="25" t="s">
        <v>103</v>
      </c>
      <c r="C35" s="25" t="s">
        <v>10</v>
      </c>
      <c r="D35" s="28" t="s">
        <v>104</v>
      </c>
      <c r="E35" s="29" t="s">
        <v>108</v>
      </c>
      <c r="F35" s="23">
        <f>216500+166328.02+400000+55000+750000+988700+700535-13000+13375</f>
        <v>3277438.02</v>
      </c>
      <c r="G35" s="23"/>
      <c r="H35" s="23">
        <f t="shared" si="1"/>
        <v>3277438.02</v>
      </c>
    </row>
    <row r="36" spans="1:8" ht="18.75">
      <c r="A36" s="25"/>
      <c r="B36" s="31" t="s">
        <v>62</v>
      </c>
      <c r="C36" s="27"/>
      <c r="D36" s="16" t="s">
        <v>29</v>
      </c>
      <c r="E36" s="29"/>
      <c r="F36" s="4">
        <f>SUM(F37:F42)</f>
        <v>15401006.35</v>
      </c>
      <c r="G36" s="4">
        <f>SUM(G37:G42)</f>
        <v>7778535</v>
      </c>
      <c r="H36" s="4">
        <f>SUM(H37:H42)</f>
        <v>23128541.35</v>
      </c>
    </row>
    <row r="37" spans="1:8" ht="75">
      <c r="A37" s="25" t="s">
        <v>75</v>
      </c>
      <c r="B37" s="25" t="s">
        <v>76</v>
      </c>
      <c r="C37" s="27" t="s">
        <v>77</v>
      </c>
      <c r="D37" s="28" t="s">
        <v>78</v>
      </c>
      <c r="E37" s="29" t="s">
        <v>79</v>
      </c>
      <c r="F37" s="23">
        <f>8582430.83-13375</f>
        <v>8569055.83</v>
      </c>
      <c r="G37" s="4"/>
      <c r="H37" s="23">
        <f t="shared" si="0"/>
        <v>8569055.83</v>
      </c>
    </row>
    <row r="38" spans="1:8" ht="76.5" customHeight="1">
      <c r="A38" s="25" t="s">
        <v>185</v>
      </c>
      <c r="B38" s="25" t="s">
        <v>186</v>
      </c>
      <c r="C38" s="27" t="s">
        <v>187</v>
      </c>
      <c r="D38" s="28" t="s">
        <v>188</v>
      </c>
      <c r="E38" s="29" t="s">
        <v>79</v>
      </c>
      <c r="F38" s="23">
        <v>663500</v>
      </c>
      <c r="G38" s="4"/>
      <c r="H38" s="23">
        <v>612500</v>
      </c>
    </row>
    <row r="39" spans="1:8" ht="75">
      <c r="A39" s="25" t="s">
        <v>75</v>
      </c>
      <c r="B39" s="25" t="s">
        <v>76</v>
      </c>
      <c r="C39" s="27" t="s">
        <v>77</v>
      </c>
      <c r="D39" s="28" t="s">
        <v>78</v>
      </c>
      <c r="E39" s="29" t="s">
        <v>129</v>
      </c>
      <c r="F39" s="23">
        <f>6158140.52-910000</f>
        <v>5248140.52</v>
      </c>
      <c r="G39" s="23">
        <v>7103035</v>
      </c>
      <c r="H39" s="23">
        <f t="shared" si="0"/>
        <v>12351175.52</v>
      </c>
    </row>
    <row r="40" spans="1:8" ht="37.5">
      <c r="A40" s="25" t="s">
        <v>205</v>
      </c>
      <c r="B40" s="25" t="s">
        <v>54</v>
      </c>
      <c r="C40" s="27" t="s">
        <v>158</v>
      </c>
      <c r="D40" s="28" t="s">
        <v>206</v>
      </c>
      <c r="E40" s="29" t="s">
        <v>129</v>
      </c>
      <c r="F40" s="23"/>
      <c r="G40" s="23">
        <v>72000</v>
      </c>
      <c r="H40" s="23">
        <f t="shared" si="0"/>
        <v>72000</v>
      </c>
    </row>
    <row r="41" spans="1:8" ht="37.5">
      <c r="A41" s="25" t="s">
        <v>193</v>
      </c>
      <c r="B41" s="25" t="s">
        <v>195</v>
      </c>
      <c r="C41" s="50">
        <v>990</v>
      </c>
      <c r="D41" s="49" t="s">
        <v>194</v>
      </c>
      <c r="E41" s="29" t="s">
        <v>129</v>
      </c>
      <c r="F41" s="23">
        <v>100000</v>
      </c>
      <c r="G41" s="23">
        <v>603500</v>
      </c>
      <c r="H41" s="23">
        <f t="shared" si="0"/>
        <v>703500</v>
      </c>
    </row>
    <row r="42" spans="1:8" ht="75">
      <c r="A42" s="25" t="s">
        <v>48</v>
      </c>
      <c r="B42" s="25" t="s">
        <v>35</v>
      </c>
      <c r="C42" s="27" t="s">
        <v>9</v>
      </c>
      <c r="D42" s="28" t="s">
        <v>26</v>
      </c>
      <c r="E42" s="29" t="s">
        <v>36</v>
      </c>
      <c r="F42" s="23">
        <f>450000-296830-10000+306830+100000+100000+100000+79000+15000-23690</f>
        <v>820310</v>
      </c>
      <c r="G42" s="23"/>
      <c r="H42" s="23">
        <f t="shared" si="0"/>
        <v>820310</v>
      </c>
    </row>
    <row r="43" spans="1:8" ht="37.5">
      <c r="A43" s="30"/>
      <c r="B43" s="31" t="s">
        <v>61</v>
      </c>
      <c r="C43" s="30"/>
      <c r="D43" s="22" t="s">
        <v>30</v>
      </c>
      <c r="E43" s="29"/>
      <c r="F43" s="4">
        <f>SUM(F44:F54)</f>
        <v>2705617.98</v>
      </c>
      <c r="G43" s="4">
        <f>SUM(G44:G54)</f>
        <v>0</v>
      </c>
      <c r="H43" s="4">
        <f>SUM(H44:H54)</f>
        <v>2705617.98</v>
      </c>
    </row>
    <row r="44" spans="1:8" ht="54" customHeight="1">
      <c r="A44" s="25" t="s">
        <v>100</v>
      </c>
      <c r="B44" s="25" t="s">
        <v>98</v>
      </c>
      <c r="C44" s="48" t="s">
        <v>148</v>
      </c>
      <c r="D44" s="28" t="s">
        <v>99</v>
      </c>
      <c r="E44" s="29" t="s">
        <v>101</v>
      </c>
      <c r="F44" s="23">
        <v>300000</v>
      </c>
      <c r="G44" s="4"/>
      <c r="H44" s="23">
        <f t="shared" si="0"/>
        <v>300000</v>
      </c>
    </row>
    <row r="45" spans="1:8" ht="54" customHeight="1">
      <c r="A45" s="25" t="s">
        <v>80</v>
      </c>
      <c r="B45" s="25" t="s">
        <v>81</v>
      </c>
      <c r="C45" s="32">
        <v>1090</v>
      </c>
      <c r="D45" s="28" t="s">
        <v>82</v>
      </c>
      <c r="E45" s="29" t="s">
        <v>161</v>
      </c>
      <c r="F45" s="23">
        <v>65000</v>
      </c>
      <c r="G45" s="4"/>
      <c r="H45" s="23">
        <f t="shared" si="0"/>
        <v>65000</v>
      </c>
    </row>
    <row r="46" spans="1:8" ht="37.5">
      <c r="A46" s="25" t="s">
        <v>80</v>
      </c>
      <c r="B46" s="25" t="s">
        <v>81</v>
      </c>
      <c r="C46" s="32">
        <v>1090</v>
      </c>
      <c r="D46" s="28" t="s">
        <v>82</v>
      </c>
      <c r="E46" s="29" t="s">
        <v>22</v>
      </c>
      <c r="F46" s="23">
        <f>1428600+300000+100000-241721.67</f>
        <v>1586878.33</v>
      </c>
      <c r="G46" s="23"/>
      <c r="H46" s="23">
        <f t="shared" si="0"/>
        <v>1586878.33</v>
      </c>
    </row>
    <row r="47" spans="1:8" ht="37.5">
      <c r="A47" s="25" t="s">
        <v>65</v>
      </c>
      <c r="B47" s="25" t="s">
        <v>66</v>
      </c>
      <c r="C47" s="32">
        <v>1030</v>
      </c>
      <c r="D47" s="28" t="s">
        <v>70</v>
      </c>
      <c r="E47" s="29" t="s">
        <v>22</v>
      </c>
      <c r="F47" s="23">
        <f>50000-20000-18272.8</f>
        <v>11727.2</v>
      </c>
      <c r="G47" s="23"/>
      <c r="H47" s="23">
        <f t="shared" si="0"/>
        <v>11727.2</v>
      </c>
    </row>
    <row r="48" spans="1:8" ht="37.5">
      <c r="A48" s="25" t="s">
        <v>64</v>
      </c>
      <c r="B48" s="25" t="s">
        <v>67</v>
      </c>
      <c r="C48" s="32">
        <v>1070</v>
      </c>
      <c r="D48" s="28" t="s">
        <v>71</v>
      </c>
      <c r="E48" s="29" t="s">
        <v>22</v>
      </c>
      <c r="F48" s="23">
        <f>150000-20000-13395.55</f>
        <v>116604.45</v>
      </c>
      <c r="G48" s="23"/>
      <c r="H48" s="23">
        <f t="shared" si="0"/>
        <v>116604.45</v>
      </c>
    </row>
    <row r="49" spans="1:8" ht="37.5">
      <c r="A49" s="25" t="s">
        <v>69</v>
      </c>
      <c r="B49" s="25" t="s">
        <v>68</v>
      </c>
      <c r="C49" s="32">
        <v>1070</v>
      </c>
      <c r="D49" s="28" t="s">
        <v>72</v>
      </c>
      <c r="E49" s="29" t="s">
        <v>22</v>
      </c>
      <c r="F49" s="23">
        <f>185000-125000</f>
        <v>60000</v>
      </c>
      <c r="G49" s="23"/>
      <c r="H49" s="23">
        <f t="shared" si="0"/>
        <v>60000</v>
      </c>
    </row>
    <row r="50" spans="1:8" ht="37.5">
      <c r="A50" s="25" t="s">
        <v>83</v>
      </c>
      <c r="B50" s="25" t="s">
        <v>84</v>
      </c>
      <c r="C50" s="27" t="s">
        <v>54</v>
      </c>
      <c r="D50" s="28" t="s">
        <v>85</v>
      </c>
      <c r="E50" s="29" t="s">
        <v>23</v>
      </c>
      <c r="F50" s="23">
        <v>278400</v>
      </c>
      <c r="G50" s="23"/>
      <c r="H50" s="23">
        <f>F50+G50</f>
        <v>278400</v>
      </c>
    </row>
    <row r="51" spans="1:8" ht="56.25">
      <c r="A51" s="25" t="s">
        <v>87</v>
      </c>
      <c r="B51" s="25" t="s">
        <v>86</v>
      </c>
      <c r="C51" s="27" t="s">
        <v>31</v>
      </c>
      <c r="D51" s="28" t="s">
        <v>88</v>
      </c>
      <c r="E51" s="29" t="s">
        <v>21</v>
      </c>
      <c r="F51" s="23">
        <f>96858+3021</f>
        <v>99879</v>
      </c>
      <c r="G51" s="23"/>
      <c r="H51" s="23">
        <f t="shared" si="0"/>
        <v>99879</v>
      </c>
    </row>
    <row r="52" spans="1:8" ht="56.25">
      <c r="A52" s="25" t="s">
        <v>87</v>
      </c>
      <c r="B52" s="25" t="s">
        <v>86</v>
      </c>
      <c r="C52" s="27" t="s">
        <v>31</v>
      </c>
      <c r="D52" s="28" t="s">
        <v>88</v>
      </c>
      <c r="E52" s="29" t="s">
        <v>60</v>
      </c>
      <c r="F52" s="23">
        <v>81875</v>
      </c>
      <c r="G52" s="23"/>
      <c r="H52" s="23">
        <f>F52</f>
        <v>81875</v>
      </c>
    </row>
    <row r="53" spans="1:8" ht="56.25">
      <c r="A53" s="25" t="s">
        <v>87</v>
      </c>
      <c r="B53" s="25" t="s">
        <v>86</v>
      </c>
      <c r="C53" s="27" t="s">
        <v>31</v>
      </c>
      <c r="D53" s="28" t="s">
        <v>88</v>
      </c>
      <c r="E53" s="29" t="s">
        <v>20</v>
      </c>
      <c r="F53" s="23">
        <f>81875-3021</f>
        <v>78854</v>
      </c>
      <c r="G53" s="23"/>
      <c r="H53" s="23">
        <f t="shared" si="0"/>
        <v>78854</v>
      </c>
    </row>
    <row r="54" spans="1:8" ht="56.25">
      <c r="A54" s="25" t="s">
        <v>167</v>
      </c>
      <c r="B54" s="25" t="s">
        <v>168</v>
      </c>
      <c r="C54" s="27" t="s">
        <v>76</v>
      </c>
      <c r="D54" s="28" t="s">
        <v>170</v>
      </c>
      <c r="E54" s="29" t="s">
        <v>169</v>
      </c>
      <c r="F54" s="23">
        <v>26400</v>
      </c>
      <c r="G54" s="23"/>
      <c r="H54" s="23">
        <f t="shared" si="0"/>
        <v>26400</v>
      </c>
    </row>
    <row r="55" spans="1:8" ht="37.5">
      <c r="A55" s="25"/>
      <c r="B55" s="25"/>
      <c r="C55" s="27"/>
      <c r="D55" s="33" t="s">
        <v>151</v>
      </c>
      <c r="E55" s="29"/>
      <c r="F55" s="4">
        <f>SUM(F56:F58)</f>
        <v>1410908</v>
      </c>
      <c r="G55" s="4">
        <f>SUM(G56:G58)</f>
        <v>1301881</v>
      </c>
      <c r="H55" s="4">
        <f>SUM(H56:H58)</f>
        <v>2712789</v>
      </c>
    </row>
    <row r="56" spans="1:8" ht="37.5">
      <c r="A56" s="25" t="s">
        <v>196</v>
      </c>
      <c r="B56" s="25" t="s">
        <v>197</v>
      </c>
      <c r="C56" s="27"/>
      <c r="D56" s="36" t="s">
        <v>198</v>
      </c>
      <c r="E56" s="35" t="s">
        <v>154</v>
      </c>
      <c r="F56" s="23">
        <v>119000</v>
      </c>
      <c r="G56" s="23">
        <f>17000+60000</f>
        <v>77000</v>
      </c>
      <c r="H56" s="23">
        <f t="shared" si="0"/>
        <v>196000</v>
      </c>
    </row>
    <row r="57" spans="1:8" ht="37.5">
      <c r="A57" s="25" t="s">
        <v>162</v>
      </c>
      <c r="B57" s="25" t="s">
        <v>163</v>
      </c>
      <c r="C57" s="27" t="s">
        <v>152</v>
      </c>
      <c r="D57" s="34" t="s">
        <v>153</v>
      </c>
      <c r="E57" s="35" t="s">
        <v>154</v>
      </c>
      <c r="F57" s="23">
        <f>139000+55000+227108+720800+32000+100000+18000</f>
        <v>1291908</v>
      </c>
      <c r="G57" s="23">
        <v>889051</v>
      </c>
      <c r="H57" s="23">
        <f t="shared" si="0"/>
        <v>2180959</v>
      </c>
    </row>
    <row r="58" spans="1:8" ht="56.25">
      <c r="A58" s="25" t="s">
        <v>156</v>
      </c>
      <c r="B58" s="25" t="s">
        <v>155</v>
      </c>
      <c r="C58" s="27" t="s">
        <v>158</v>
      </c>
      <c r="D58" s="36" t="s">
        <v>157</v>
      </c>
      <c r="E58" s="35" t="s">
        <v>154</v>
      </c>
      <c r="F58" s="23"/>
      <c r="G58" s="23">
        <v>335830</v>
      </c>
      <c r="H58" s="23">
        <f t="shared" si="0"/>
        <v>335830</v>
      </c>
    </row>
    <row r="59" spans="1:8" ht="37.5">
      <c r="A59" s="30"/>
      <c r="B59" s="30">
        <v>37</v>
      </c>
      <c r="C59" s="30"/>
      <c r="D59" s="22" t="s">
        <v>32</v>
      </c>
      <c r="E59" s="1"/>
      <c r="F59" s="4">
        <f>F60+F61</f>
        <v>396492</v>
      </c>
      <c r="G59" s="4">
        <f>G60+G61</f>
        <v>16917914.91</v>
      </c>
      <c r="H59" s="4">
        <f>H60+H61</f>
        <v>17114514.91</v>
      </c>
    </row>
    <row r="60" spans="1:8" ht="56.25">
      <c r="A60" s="25" t="s">
        <v>55</v>
      </c>
      <c r="B60" s="25" t="s">
        <v>56</v>
      </c>
      <c r="C60" s="25" t="s">
        <v>10</v>
      </c>
      <c r="D60" s="28" t="s">
        <v>89</v>
      </c>
      <c r="E60" s="29" t="s">
        <v>57</v>
      </c>
      <c r="F60" s="23">
        <v>196600</v>
      </c>
      <c r="G60" s="23"/>
      <c r="H60" s="23">
        <f>F60+G60</f>
        <v>196600</v>
      </c>
    </row>
    <row r="61" spans="1:8" ht="37.5">
      <c r="A61" s="53" t="s">
        <v>131</v>
      </c>
      <c r="B61" s="53" t="s">
        <v>132</v>
      </c>
      <c r="C61" s="53" t="s">
        <v>10</v>
      </c>
      <c r="D61" s="51" t="s">
        <v>133</v>
      </c>
      <c r="E61" s="37" t="s">
        <v>134</v>
      </c>
      <c r="F61" s="4">
        <f>SUM(F62:F86)</f>
        <v>199892</v>
      </c>
      <c r="G61" s="4">
        <f>SUM(G62:G86)</f>
        <v>16917914.91</v>
      </c>
      <c r="H61" s="4">
        <f>SUM(H62:H86)</f>
        <v>16917914.91</v>
      </c>
    </row>
    <row r="62" spans="1:8" ht="56.25">
      <c r="A62" s="54"/>
      <c r="B62" s="54"/>
      <c r="C62" s="54"/>
      <c r="D62" s="52"/>
      <c r="E62" s="29" t="s">
        <v>141</v>
      </c>
      <c r="F62" s="29"/>
      <c r="G62" s="29">
        <v>1200000</v>
      </c>
      <c r="H62" s="29">
        <f>G62</f>
        <v>1200000</v>
      </c>
    </row>
    <row r="63" spans="1:8" ht="56.25">
      <c r="A63" s="54"/>
      <c r="B63" s="54"/>
      <c r="C63" s="54"/>
      <c r="D63" s="52"/>
      <c r="E63" s="29" t="s">
        <v>204</v>
      </c>
      <c r="F63" s="29"/>
      <c r="G63" s="29">
        <v>817900</v>
      </c>
      <c r="H63" s="29">
        <f aca="true" t="shared" si="2" ref="H63:H68">G63</f>
        <v>817900</v>
      </c>
    </row>
    <row r="64" spans="1:8" ht="37.5">
      <c r="A64" s="54"/>
      <c r="B64" s="54"/>
      <c r="C64" s="54"/>
      <c r="D64" s="52"/>
      <c r="E64" s="29" t="s">
        <v>135</v>
      </c>
      <c r="F64" s="29"/>
      <c r="G64" s="29">
        <v>818509</v>
      </c>
      <c r="H64" s="29">
        <f t="shared" si="2"/>
        <v>818509</v>
      </c>
    </row>
    <row r="65" spans="1:8" ht="56.25">
      <c r="A65" s="54"/>
      <c r="B65" s="54"/>
      <c r="C65" s="54"/>
      <c r="D65" s="52"/>
      <c r="E65" s="29" t="s">
        <v>136</v>
      </c>
      <c r="F65" s="29"/>
      <c r="G65" s="29">
        <v>783551</v>
      </c>
      <c r="H65" s="29">
        <f t="shared" si="2"/>
        <v>783551</v>
      </c>
    </row>
    <row r="66" spans="1:8" ht="37.5">
      <c r="A66" s="54"/>
      <c r="B66" s="54"/>
      <c r="C66" s="54"/>
      <c r="D66" s="52"/>
      <c r="E66" s="29" t="s">
        <v>137</v>
      </c>
      <c r="F66" s="29"/>
      <c r="G66" s="29">
        <f>623270+682474-847750</f>
        <v>457994</v>
      </c>
      <c r="H66" s="29">
        <f t="shared" si="2"/>
        <v>457994</v>
      </c>
    </row>
    <row r="67" spans="1:8" ht="56.25">
      <c r="A67" s="54"/>
      <c r="B67" s="54"/>
      <c r="C67" s="54"/>
      <c r="D67" s="52"/>
      <c r="E67" s="29" t="s">
        <v>138</v>
      </c>
      <c r="F67" s="29"/>
      <c r="G67" s="29">
        <v>484990</v>
      </c>
      <c r="H67" s="29">
        <f t="shared" si="2"/>
        <v>484990</v>
      </c>
    </row>
    <row r="68" spans="1:8" ht="37.5">
      <c r="A68" s="54"/>
      <c r="B68" s="54"/>
      <c r="C68" s="54"/>
      <c r="D68" s="52"/>
      <c r="E68" s="29" t="s">
        <v>200</v>
      </c>
      <c r="F68" s="29"/>
      <c r="G68" s="29">
        <f>390000+110000</f>
        <v>500000</v>
      </c>
      <c r="H68" s="29">
        <f t="shared" si="2"/>
        <v>500000</v>
      </c>
    </row>
    <row r="69" spans="1:8" ht="56.25">
      <c r="A69" s="54"/>
      <c r="B69" s="54"/>
      <c r="C69" s="54"/>
      <c r="D69" s="52"/>
      <c r="E69" s="29" t="s">
        <v>139</v>
      </c>
      <c r="F69" s="29"/>
      <c r="G69" s="29">
        <v>1327505</v>
      </c>
      <c r="H69" s="29">
        <f aca="true" t="shared" si="3" ref="H69:H86">G69</f>
        <v>1327505</v>
      </c>
    </row>
    <row r="70" spans="1:8" ht="37.5">
      <c r="A70" s="54"/>
      <c r="B70" s="54"/>
      <c r="C70" s="54"/>
      <c r="D70" s="52"/>
      <c r="E70" s="38" t="s">
        <v>159</v>
      </c>
      <c r="F70" s="29"/>
      <c r="G70" s="39">
        <v>122222</v>
      </c>
      <c r="H70" s="29">
        <f t="shared" si="3"/>
        <v>122222</v>
      </c>
    </row>
    <row r="71" spans="1:8" ht="59.25" customHeight="1">
      <c r="A71" s="54"/>
      <c r="B71" s="54"/>
      <c r="C71" s="54"/>
      <c r="D71" s="52"/>
      <c r="E71" s="38" t="s">
        <v>164</v>
      </c>
      <c r="F71" s="29"/>
      <c r="G71" s="39">
        <f>600000+492610-159909.99</f>
        <v>932700.01</v>
      </c>
      <c r="H71" s="29">
        <f t="shared" si="3"/>
        <v>932700.01</v>
      </c>
    </row>
    <row r="72" spans="1:8" ht="42.75" customHeight="1">
      <c r="A72" s="54"/>
      <c r="B72" s="54"/>
      <c r="C72" s="54"/>
      <c r="D72" s="52"/>
      <c r="E72" s="38" t="s">
        <v>165</v>
      </c>
      <c r="F72" s="29"/>
      <c r="G72" s="39">
        <v>298000</v>
      </c>
      <c r="H72" s="29">
        <f t="shared" si="3"/>
        <v>298000</v>
      </c>
    </row>
    <row r="73" spans="1:8" ht="58.5" customHeight="1">
      <c r="A73" s="54"/>
      <c r="B73" s="54"/>
      <c r="C73" s="54"/>
      <c r="D73" s="52"/>
      <c r="E73" s="38" t="s">
        <v>166</v>
      </c>
      <c r="F73" s="29"/>
      <c r="G73" s="39">
        <v>299500</v>
      </c>
      <c r="H73" s="29">
        <f t="shared" si="3"/>
        <v>299500</v>
      </c>
    </row>
    <row r="74" spans="1:8" ht="37.5">
      <c r="A74" s="54"/>
      <c r="B74" s="54"/>
      <c r="C74" s="54"/>
      <c r="D74" s="52"/>
      <c r="E74" s="38" t="s">
        <v>160</v>
      </c>
      <c r="F74" s="29"/>
      <c r="G74" s="39">
        <v>170696</v>
      </c>
      <c r="H74" s="29">
        <f t="shared" si="3"/>
        <v>170696</v>
      </c>
    </row>
    <row r="75" spans="1:8" ht="37.5">
      <c r="A75" s="54"/>
      <c r="B75" s="54"/>
      <c r="C75" s="54"/>
      <c r="D75" s="52"/>
      <c r="E75" s="38" t="s">
        <v>176</v>
      </c>
      <c r="F75" s="29"/>
      <c r="G75" s="39">
        <v>446442</v>
      </c>
      <c r="H75" s="29">
        <f t="shared" si="3"/>
        <v>446442</v>
      </c>
    </row>
    <row r="76" spans="1:8" ht="56.25">
      <c r="A76" s="54"/>
      <c r="B76" s="54"/>
      <c r="C76" s="54"/>
      <c r="D76" s="52"/>
      <c r="E76" s="38" t="s">
        <v>201</v>
      </c>
      <c r="F76" s="29"/>
      <c r="G76" s="39">
        <v>400000</v>
      </c>
      <c r="H76" s="29">
        <f t="shared" si="3"/>
        <v>400000</v>
      </c>
    </row>
    <row r="77" spans="1:8" ht="56.25">
      <c r="A77" s="54"/>
      <c r="B77" s="54"/>
      <c r="C77" s="54"/>
      <c r="D77" s="52"/>
      <c r="E77" s="38" t="s">
        <v>202</v>
      </c>
      <c r="F77" s="29"/>
      <c r="G77" s="39">
        <v>1347352.3</v>
      </c>
      <c r="H77" s="29">
        <f t="shared" si="3"/>
        <v>1347352.3</v>
      </c>
    </row>
    <row r="78" spans="1:8" ht="56.25">
      <c r="A78" s="54"/>
      <c r="B78" s="54"/>
      <c r="C78" s="54"/>
      <c r="D78" s="52"/>
      <c r="E78" s="38" t="s">
        <v>177</v>
      </c>
      <c r="F78" s="29"/>
      <c r="G78" s="39">
        <v>884927.2</v>
      </c>
      <c r="H78" s="29">
        <f t="shared" si="3"/>
        <v>884927.2</v>
      </c>
    </row>
    <row r="79" spans="1:8" ht="37.5">
      <c r="A79" s="54"/>
      <c r="B79" s="54"/>
      <c r="C79" s="54"/>
      <c r="D79" s="52"/>
      <c r="E79" s="38" t="s">
        <v>178</v>
      </c>
      <c r="F79" s="29"/>
      <c r="G79" s="39">
        <v>1189838.4</v>
      </c>
      <c r="H79" s="29">
        <f t="shared" si="3"/>
        <v>1189838.4</v>
      </c>
    </row>
    <row r="80" spans="1:8" ht="93.75">
      <c r="A80" s="54"/>
      <c r="B80" s="54"/>
      <c r="C80" s="54"/>
      <c r="D80" s="52"/>
      <c r="E80" s="38" t="s">
        <v>179</v>
      </c>
      <c r="F80" s="29"/>
      <c r="G80" s="39">
        <v>711792</v>
      </c>
      <c r="H80" s="29">
        <f t="shared" si="3"/>
        <v>711792</v>
      </c>
    </row>
    <row r="81" spans="1:8" ht="37.5">
      <c r="A81" s="54"/>
      <c r="B81" s="54"/>
      <c r="C81" s="54"/>
      <c r="D81" s="52"/>
      <c r="E81" s="38" t="s">
        <v>203</v>
      </c>
      <c r="F81" s="29"/>
      <c r="G81" s="39">
        <v>500000</v>
      </c>
      <c r="H81" s="29">
        <f t="shared" si="3"/>
        <v>500000</v>
      </c>
    </row>
    <row r="82" spans="1:8" ht="37.5">
      <c r="A82" s="54"/>
      <c r="B82" s="54"/>
      <c r="C82" s="54"/>
      <c r="D82" s="52"/>
      <c r="E82" s="38" t="s">
        <v>189</v>
      </c>
      <c r="F82" s="29"/>
      <c r="G82" s="39">
        <v>1327800</v>
      </c>
      <c r="H82" s="29">
        <f t="shared" si="3"/>
        <v>1327800</v>
      </c>
    </row>
    <row r="83" spans="1:8" ht="56.25">
      <c r="A83" s="54"/>
      <c r="B83" s="54"/>
      <c r="C83" s="54"/>
      <c r="D83" s="52"/>
      <c r="E83" s="38" t="s">
        <v>190</v>
      </c>
      <c r="F83" s="29"/>
      <c r="G83" s="39">
        <f>1103260-108922</f>
        <v>994338</v>
      </c>
      <c r="H83" s="29">
        <f t="shared" si="3"/>
        <v>994338</v>
      </c>
    </row>
    <row r="84" spans="1:8" ht="37.5">
      <c r="A84" s="54"/>
      <c r="B84" s="54"/>
      <c r="C84" s="54"/>
      <c r="D84" s="52"/>
      <c r="E84" s="38" t="s">
        <v>191</v>
      </c>
      <c r="F84" s="29"/>
      <c r="G84" s="39">
        <v>401858</v>
      </c>
      <c r="H84" s="29">
        <f t="shared" si="3"/>
        <v>401858</v>
      </c>
    </row>
    <row r="85" spans="1:8" ht="37.5">
      <c r="A85" s="54"/>
      <c r="B85" s="54"/>
      <c r="C85" s="54"/>
      <c r="D85" s="52"/>
      <c r="E85" s="38" t="s">
        <v>192</v>
      </c>
      <c r="F85" s="29">
        <v>199892</v>
      </c>
      <c r="G85" s="39"/>
      <c r="H85" s="29"/>
    </row>
    <row r="86" spans="1:8" ht="37.5">
      <c r="A86" s="54"/>
      <c r="B86" s="54"/>
      <c r="C86" s="54"/>
      <c r="D86" s="52"/>
      <c r="E86" s="29" t="s">
        <v>199</v>
      </c>
      <c r="F86" s="29"/>
      <c r="G86" s="39">
        <f>500000</f>
        <v>500000</v>
      </c>
      <c r="H86" s="29">
        <f t="shared" si="3"/>
        <v>500000</v>
      </c>
    </row>
    <row r="87" spans="1:8" s="8" customFormat="1" ht="18.75">
      <c r="A87" s="31"/>
      <c r="B87" s="31"/>
      <c r="C87" s="31"/>
      <c r="D87" s="2" t="s">
        <v>1</v>
      </c>
      <c r="E87" s="3"/>
      <c r="F87" s="4">
        <f>F15+F59+F36+F43+F12+F55</f>
        <v>56917098.03</v>
      </c>
      <c r="G87" s="4">
        <f>G15+G59+G36+G43+G12+G55</f>
        <v>28609210.490000002</v>
      </c>
      <c r="H87" s="4">
        <f>H15+H59+H36+H43+H12+H55</f>
        <v>85275416.52</v>
      </c>
    </row>
    <row r="88" ht="18.75">
      <c r="E88" s="40"/>
    </row>
    <row r="89" ht="10.5" customHeight="1">
      <c r="E89" s="40"/>
    </row>
    <row r="90" spans="1:15" s="46" customFormat="1" ht="18.75">
      <c r="A90" s="41"/>
      <c r="B90" s="41"/>
      <c r="C90" s="41"/>
      <c r="D90" s="42" t="s">
        <v>14</v>
      </c>
      <c r="E90" s="43"/>
      <c r="F90" s="43" t="s">
        <v>15</v>
      </c>
      <c r="H90" s="43"/>
      <c r="I90" s="44"/>
      <c r="J90" s="45"/>
      <c r="K90" s="45"/>
      <c r="L90" s="45"/>
      <c r="M90" s="45"/>
      <c r="N90" s="45"/>
      <c r="O90" s="45"/>
    </row>
    <row r="92" spans="4:7" ht="18.75" customHeight="1">
      <c r="D92" s="14"/>
      <c r="E92" s="13"/>
      <c r="F92" s="47"/>
      <c r="G92" s="13"/>
    </row>
    <row r="93" spans="4:7" ht="0.75" customHeight="1">
      <c r="D93" s="14"/>
      <c r="E93" s="13"/>
      <c r="F93" s="47"/>
      <c r="G93" s="13"/>
    </row>
  </sheetData>
  <sheetProtection/>
  <mergeCells count="16">
    <mergeCell ref="C9:C10"/>
    <mergeCell ref="F9:F10"/>
    <mergeCell ref="G9:G10"/>
    <mergeCell ref="H9:H10"/>
    <mergeCell ref="F3:H3"/>
    <mergeCell ref="F4:H4"/>
    <mergeCell ref="F5:H5"/>
    <mergeCell ref="D61:D86"/>
    <mergeCell ref="C61:C86"/>
    <mergeCell ref="B61:B86"/>
    <mergeCell ref="A61:A86"/>
    <mergeCell ref="A7:H7"/>
    <mergeCell ref="D9:D10"/>
    <mergeCell ref="E9:E10"/>
    <mergeCell ref="A9:A10"/>
    <mergeCell ref="B9:B10"/>
  </mergeCells>
  <printOptions/>
  <pageMargins left="0.45" right="0.25" top="0.43" bottom="0.19" header="0.2" footer="0.23"/>
  <pageSetup horizontalDpi="300" verticalDpi="300" orientation="landscape" paperSize="9" scale="43" r:id="rId1"/>
  <rowBreaks count="2" manualBreakCount="2">
    <brk id="31" max="7" man="1"/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бюджетний відділ</dc:creator>
  <cp:keywords/>
  <dc:description/>
  <cp:lastModifiedBy>pliok</cp:lastModifiedBy>
  <cp:lastPrinted>2019-01-03T12:50:07Z</cp:lastPrinted>
  <dcterms:created xsi:type="dcterms:W3CDTF">2002-01-17T11:14:32Z</dcterms:created>
  <dcterms:modified xsi:type="dcterms:W3CDTF">2019-01-03T12:53:59Z</dcterms:modified>
  <cp:category/>
  <cp:version/>
  <cp:contentType/>
  <cp:contentStatus/>
</cp:coreProperties>
</file>