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'2018'!$A$1:$H$68</definedName>
  </definedNames>
  <calcPr fullCalcOnLoad="1"/>
</workbook>
</file>

<file path=xl/sharedStrings.xml><?xml version="1.0" encoding="utf-8"?>
<sst xmlns="http://schemas.openxmlformats.org/spreadsheetml/2006/main" count="214" uniqueCount="170">
  <si>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</si>
  <si>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</si>
  <si>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</si>
  <si>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</si>
  <si>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</si>
  <si>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</si>
  <si>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</si>
  <si>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</si>
  <si>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</si>
  <si>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</si>
  <si>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</si>
  <si>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</si>
  <si>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</si>
  <si>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</si>
  <si>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</si>
  <si>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</si>
  <si>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</si>
  <si>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</si>
  <si>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</si>
  <si>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</si>
  <si>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</si>
  <si>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</si>
  <si>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</si>
  <si>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</si>
  <si>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</si>
  <si>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</si>
  <si>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</si>
  <si>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</si>
  <si>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</si>
  <si>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</si>
  <si>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</si>
  <si>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</si>
  <si>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</si>
  <si>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</si>
  <si>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</si>
  <si>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</si>
  <si>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</si>
  <si>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</si>
  <si>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</si>
  <si>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</si>
  <si>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</si>
  <si>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</si>
  <si>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</si>
  <si>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</si>
  <si>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</si>
  <si>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</si>
  <si>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</si>
  <si>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</si>
  <si>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</si>
  <si>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</si>
  <si>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</si>
  <si>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</si>
  <si>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</si>
  <si>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</si>
  <si>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</si>
  <si>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</si>
  <si>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</si>
  <si>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</si>
  <si>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</si>
  <si>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</si>
  <si>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</si>
  <si>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</si>
  <si>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</si>
  <si>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</si>
  <si>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</si>
  <si>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</si>
  <si>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</si>
  <si>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</si>
  <si>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</si>
  <si>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</si>
  <si>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</si>
  <si>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</si>
  <si>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</si>
  <si>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</si>
  <si>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</si>
  <si>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</si>
  <si>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</si>
  <si>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</si>
  <si>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</si>
  <si>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</si>
  <si>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</si>
  <si>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</si>
  <si>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</si>
  <si>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</si>
  <si>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</si>
  <si>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</si>
  <si>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</si>
  <si>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</si>
  <si>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</si>
  <si>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</si>
  <si>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</si>
  <si>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</si>
  <si>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</si>
  <si>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</si>
  <si>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</si>
  <si>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</si>
  <si>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</si>
  <si>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</si>
  <si>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</si>
  <si>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</si>
  <si>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</si>
  <si>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</si>
  <si>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</si>
  <si>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</si>
  <si>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</si>
  <si>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</si>
  <si>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</si>
  <si>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</si>
  <si>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</si>
  <si>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</si>
  <si>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</si>
  <si>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</si>
  <si>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</si>
  <si>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</si>
  <si>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</si>
  <si>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</si>
  <si>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</si>
  <si>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</si>
  <si>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</si>
  <si>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</si>
  <si>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</si>
  <si>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</si>
  <si>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</si>
  <si>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</si>
  <si>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</si>
  <si>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</si>
  <si>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</si>
  <si>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</si>
  <si>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</si>
  <si>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</si>
  <si>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</si>
  <si>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</si>
  <si>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</si>
  <si>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</si>
  <si>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</si>
  <si>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</si>
  <si>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</si>
  <si>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</si>
  <si>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</si>
  <si>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</si>
  <si>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</si>
  <si>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</si>
  <si>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</si>
  <si>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Завершення будівництва бюветів для забезпечення населення питною водою с. Літки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</si>
  <si>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</si>
  <si>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</si>
  <si>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</si>
  <si>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</si>
  <si>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</si>
  <si>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</si>
  <si>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</si>
  <si>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</si>
  <si>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"Програма забезпечення безкоштовними інсулінами інсулінозалежних хворих жителів Броварського району на 2018 рік</t>
  </si>
  <si>
    <t>Реконструкції очисних споруд господарсько-побутової каналізації в с. Рожни Броварського району Київської області</t>
  </si>
  <si>
    <t>Відділ культури Броварської районної державної адміністрації</t>
  </si>
  <si>
    <t>1014090</t>
  </si>
  <si>
    <t>4090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</si>
  <si>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</si>
  <si>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</si>
  <si>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галузі культури Броварського району на 2017-2020 роки</t>
  </si>
  <si>
    <t>1100</t>
  </si>
  <si>
    <t>101100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</si>
  <si>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</si>
  <si>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</si>
  <si>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Капітальний ремонт зовнішнього вуличного освітлення по вул. Київська с.Гоголів Броварського району Київської області</t>
  </si>
  <si>
    <t>Капітальний ремонт зовнішнього вуличного освітлення по вул. Європейська с.Гоголів Броварського району Київської області</t>
  </si>
  <si>
    <t xml:space="preserve">від 21 грудня 2017 року № 468-35 позач.-VІІ         </t>
  </si>
  <si>
    <t xml:space="preserve">(в редакції сесії райради від 24.07.2018 року  </t>
  </si>
  <si>
    <t>№ 603-45 позач.-VІІ)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</si>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</sst>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.5"/>
      <name val="Arial Cyr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196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top" wrapText="1"/>
      <protection/>
    </xf>
    <xf numFmtId="3" fontId="1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96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/>
    </xf>
    <xf numFmtId="196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quotePrefix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/>
    </xf>
    <xf numFmtId="19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196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left" vertical="justify" wrapText="1" shrinkToFit="1"/>
      <protection/>
    </xf>
    <xf numFmtId="0" fontId="34" fillId="0" borderId="0" xfId="0" applyFont="1" applyAlignment="1">
      <alignment horizontal="left" vertical="justify" wrapText="1" shrinkToFi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Zeros="0" tabSelected="1" view="pageBreakPreview" zoomScale="75" zoomScaleNormal="50" zoomScaleSheetLayoutView="75" zoomScalePageLayoutView="0" workbookViewId="0" topLeftCell="D14">
      <selection activeCell="G14" sqref="G14"/>
    </sheetView>
  </sheetViews>
  <sheetFormatPr defaultColWidth="9.00390625" defaultRowHeight="12.75"/>
  <cols>
    <col min="1" max="2" width="17.125" style="8" customWidth="1"/>
    <col min="3" max="3" width="16.875" style="8" customWidth="1"/>
    <col min="4" max="4" width="77.125" style="9" customWidth="1"/>
    <col min="5" max="5" width="90.875" style="8" customWidth="1"/>
    <col min="6" max="6" width="19.875" style="10" customWidth="1"/>
    <col min="7" max="7" width="23.25390625" style="8" customWidth="1"/>
    <col min="8" max="8" width="22.125" style="10" customWidth="1"/>
    <col min="9" max="16384" width="9.125" style="2" customWidth="1"/>
  </cols>
  <sheetData>
    <row r="1" spans="7:12" ht="14.25" customHeight="1">
      <c r="G1" s="54" t="s">
        <v>18</v>
      </c>
      <c r="H1" s="54"/>
      <c r="I1" s="55"/>
      <c r="J1" s="56"/>
      <c r="K1" s="56"/>
      <c r="L1" s="3"/>
    </row>
    <row r="2" spans="5:12" ht="14.25" customHeight="1">
      <c r="E2" s="11"/>
      <c r="G2" s="54" t="s">
        <v>17</v>
      </c>
      <c r="H2" s="54"/>
      <c r="I2" s="55"/>
      <c r="J2" s="56"/>
      <c r="K2" s="56"/>
      <c r="L2" s="3"/>
    </row>
    <row r="3" spans="7:12" ht="13.5" customHeight="1">
      <c r="G3" s="62" t="s">
        <v>166</v>
      </c>
      <c r="H3" s="62"/>
      <c r="I3" s="62"/>
      <c r="J3" s="63"/>
      <c r="K3" s="63"/>
      <c r="L3" s="3"/>
    </row>
    <row r="4" spans="7:12" ht="13.5" customHeight="1">
      <c r="G4" s="64" t="s">
        <v>167</v>
      </c>
      <c r="H4" s="65"/>
      <c r="I4" s="65"/>
      <c r="J4" s="65"/>
      <c r="K4" s="56"/>
      <c r="L4" s="3"/>
    </row>
    <row r="5" spans="7:12" ht="13.5" customHeight="1">
      <c r="G5" s="57" t="s">
        <v>168</v>
      </c>
      <c r="H5" s="58"/>
      <c r="I5" s="58"/>
      <c r="J5" s="56"/>
      <c r="K5" s="56"/>
      <c r="L5" s="3"/>
    </row>
    <row r="6" spans="7:8" ht="12" customHeight="1">
      <c r="G6" s="12"/>
      <c r="H6" s="12"/>
    </row>
    <row r="7" spans="1:8" ht="24.75" customHeight="1">
      <c r="A7" s="59" t="s">
        <v>63</v>
      </c>
      <c r="B7" s="59"/>
      <c r="C7" s="59"/>
      <c r="D7" s="59"/>
      <c r="E7" s="59"/>
      <c r="F7" s="59"/>
      <c r="G7" s="59"/>
      <c r="H7" s="59"/>
    </row>
    <row r="8" spans="1:8" ht="19.5" customHeight="1">
      <c r="A8" s="13" t="s">
        <v>0</v>
      </c>
      <c r="B8" s="13"/>
      <c r="C8" s="13"/>
      <c r="D8" s="14"/>
      <c r="E8" s="13"/>
      <c r="F8" s="15"/>
      <c r="G8" s="16"/>
      <c r="H8" s="10" t="s">
        <v>2</v>
      </c>
    </row>
    <row r="9" spans="1:8" s="1" customFormat="1" ht="27" customHeight="1">
      <c r="A9" s="61" t="s">
        <v>19</v>
      </c>
      <c r="B9" s="61" t="s">
        <v>6</v>
      </c>
      <c r="C9" s="61" t="s">
        <v>7</v>
      </c>
      <c r="D9" s="60" t="s">
        <v>5</v>
      </c>
      <c r="E9" s="60" t="s">
        <v>4</v>
      </c>
      <c r="F9" s="60" t="s">
        <v>12</v>
      </c>
      <c r="G9" s="66" t="s">
        <v>3</v>
      </c>
      <c r="H9" s="60" t="s">
        <v>13</v>
      </c>
    </row>
    <row r="10" spans="1:8" s="1" customFormat="1" ht="51.75" customHeight="1">
      <c r="A10" s="61"/>
      <c r="B10" s="61"/>
      <c r="C10" s="61"/>
      <c r="D10" s="60"/>
      <c r="E10" s="60"/>
      <c r="F10" s="60"/>
      <c r="G10" s="66"/>
      <c r="H10" s="60"/>
    </row>
    <row r="11" spans="1:8" s="3" customFormat="1" ht="13.5" customHeight="1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9">
        <v>6</v>
      </c>
      <c r="G11" s="20">
        <v>7</v>
      </c>
      <c r="H11" s="20">
        <v>8</v>
      </c>
    </row>
    <row r="12" spans="1:8" s="5" customFormat="1" ht="18">
      <c r="A12" s="21"/>
      <c r="B12" s="22" t="s">
        <v>45</v>
      </c>
      <c r="C12" s="21"/>
      <c r="D12" s="23" t="s">
        <v>46</v>
      </c>
      <c r="E12" s="21"/>
      <c r="F12" s="24">
        <f>F13+F14</f>
        <v>320000</v>
      </c>
      <c r="G12" s="25"/>
      <c r="H12" s="24">
        <f>F12</f>
        <v>320000</v>
      </c>
    </row>
    <row r="13" spans="1:8" s="5" customFormat="1" ht="31.5">
      <c r="A13" s="26" t="s">
        <v>47</v>
      </c>
      <c r="B13" s="27">
        <v>8420</v>
      </c>
      <c r="C13" s="28" t="s">
        <v>11</v>
      </c>
      <c r="D13" s="29" t="s">
        <v>44</v>
      </c>
      <c r="E13" s="30" t="s">
        <v>58</v>
      </c>
      <c r="F13" s="25">
        <v>120000</v>
      </c>
      <c r="G13" s="25"/>
      <c r="H13" s="25">
        <f>F13</f>
        <v>120000</v>
      </c>
    </row>
    <row r="14" spans="1:8" s="5" customFormat="1" ht="47.25">
      <c r="A14" s="26" t="s">
        <v>96</v>
      </c>
      <c r="B14" s="27">
        <v>4082</v>
      </c>
      <c r="C14" s="28" t="s">
        <v>93</v>
      </c>
      <c r="D14" s="29" t="s">
        <v>97</v>
      </c>
      <c r="E14" s="30" t="s">
        <v>94</v>
      </c>
      <c r="F14" s="25">
        <v>200000</v>
      </c>
      <c r="G14" s="25" t="s">
        <v>169</v>
      </c>
      <c r="H14" s="25">
        <f>F14</f>
        <v>200000</v>
      </c>
    </row>
    <row r="15" spans="1:8" s="3" customFormat="1" ht="15.75">
      <c r="A15" s="31"/>
      <c r="B15" s="31" t="s">
        <v>33</v>
      </c>
      <c r="C15" s="32"/>
      <c r="D15" s="23" t="s">
        <v>25</v>
      </c>
      <c r="E15" s="33"/>
      <c r="F15" s="24">
        <f>SUM(F16:F33)</f>
        <v>24503364.63</v>
      </c>
      <c r="G15" s="24">
        <f>SUM(G16:G33)</f>
        <v>564100</v>
      </c>
      <c r="H15" s="24">
        <f>SUM(H16:H33)</f>
        <v>24768364.63</v>
      </c>
    </row>
    <row r="16" spans="1:8" ht="15.75">
      <c r="A16" s="26" t="s">
        <v>39</v>
      </c>
      <c r="B16" s="26" t="s">
        <v>10</v>
      </c>
      <c r="C16" s="28" t="s">
        <v>8</v>
      </c>
      <c r="D16" s="29" t="s">
        <v>40</v>
      </c>
      <c r="E16" s="30" t="s">
        <v>41</v>
      </c>
      <c r="F16" s="25">
        <v>260000</v>
      </c>
      <c r="G16" s="25"/>
      <c r="H16" s="25">
        <f>F16+G16</f>
        <v>260000</v>
      </c>
    </row>
    <row r="17" spans="1:8" ht="31.5">
      <c r="A17" s="26" t="s">
        <v>117</v>
      </c>
      <c r="B17" s="26" t="s">
        <v>114</v>
      </c>
      <c r="C17" s="28" t="s">
        <v>115</v>
      </c>
      <c r="D17" s="29" t="s">
        <v>116</v>
      </c>
      <c r="E17" s="30" t="s">
        <v>118</v>
      </c>
      <c r="F17" s="25">
        <v>60000</v>
      </c>
      <c r="G17" s="25"/>
      <c r="H17" s="25">
        <f>F17+G17</f>
        <v>60000</v>
      </c>
    </row>
    <row r="18" spans="1:8" ht="47.25">
      <c r="A18" s="26" t="s">
        <v>117</v>
      </c>
      <c r="B18" s="26" t="s">
        <v>114</v>
      </c>
      <c r="C18" s="28" t="s">
        <v>115</v>
      </c>
      <c r="D18" s="29" t="s">
        <v>116</v>
      </c>
      <c r="E18" s="30" t="s">
        <v>141</v>
      </c>
      <c r="F18" s="25">
        <f>12704600+984654.37+58801.24+200000</f>
        <v>13948055.61</v>
      </c>
      <c r="G18" s="25">
        <v>363100</v>
      </c>
      <c r="H18" s="25">
        <f>F18+G18</f>
        <v>14311155.61</v>
      </c>
    </row>
    <row r="19" spans="1:8" ht="63">
      <c r="A19" s="26" t="s">
        <v>124</v>
      </c>
      <c r="B19" s="26" t="s">
        <v>125</v>
      </c>
      <c r="C19" s="28" t="s">
        <v>127</v>
      </c>
      <c r="D19" s="29" t="s">
        <v>126</v>
      </c>
      <c r="E19" s="30" t="s">
        <v>128</v>
      </c>
      <c r="F19" s="25">
        <f>5520481+890000+1480000</f>
        <v>7890481</v>
      </c>
      <c r="G19" s="25">
        <v>45000</v>
      </c>
      <c r="H19" s="25">
        <f>F19+G19</f>
        <v>7935481</v>
      </c>
    </row>
    <row r="20" spans="1:8" ht="31.5">
      <c r="A20" s="26" t="s">
        <v>148</v>
      </c>
      <c r="B20" s="26" t="s">
        <v>149</v>
      </c>
      <c r="C20" s="28" t="s">
        <v>150</v>
      </c>
      <c r="D20" s="29" t="s">
        <v>151</v>
      </c>
      <c r="E20" s="30" t="s">
        <v>152</v>
      </c>
      <c r="F20" s="25">
        <v>289100</v>
      </c>
      <c r="G20" s="25"/>
      <c r="H20" s="25"/>
    </row>
    <row r="21" spans="1:8" s="3" customFormat="1" ht="31.5">
      <c r="A21" s="26" t="s">
        <v>49</v>
      </c>
      <c r="B21" s="26" t="s">
        <v>50</v>
      </c>
      <c r="C21" s="28" t="s">
        <v>9</v>
      </c>
      <c r="D21" s="29" t="s">
        <v>51</v>
      </c>
      <c r="E21" s="30" t="s">
        <v>95</v>
      </c>
      <c r="F21" s="25">
        <v>40000</v>
      </c>
      <c r="G21" s="24"/>
      <c r="H21" s="25">
        <f aca="true" t="shared" si="0" ref="H21:H50">F21+G21</f>
        <v>40000</v>
      </c>
    </row>
    <row r="22" spans="1:8" s="3" customFormat="1" ht="21.75" customHeight="1">
      <c r="A22" s="26" t="s">
        <v>105</v>
      </c>
      <c r="B22" s="26" t="s">
        <v>106</v>
      </c>
      <c r="C22" s="28" t="s">
        <v>9</v>
      </c>
      <c r="D22" s="29" t="s">
        <v>107</v>
      </c>
      <c r="E22" s="30" t="s">
        <v>59</v>
      </c>
      <c r="F22" s="25">
        <v>30000</v>
      </c>
      <c r="G22" s="24"/>
      <c r="H22" s="25">
        <f>F22+G22</f>
        <v>30000</v>
      </c>
    </row>
    <row r="23" spans="1:8" s="3" customFormat="1" ht="47.25">
      <c r="A23" s="26" t="s">
        <v>34</v>
      </c>
      <c r="B23" s="26" t="s">
        <v>35</v>
      </c>
      <c r="C23" s="28" t="s">
        <v>9</v>
      </c>
      <c r="D23" s="29" t="s">
        <v>26</v>
      </c>
      <c r="E23" s="30" t="s">
        <v>36</v>
      </c>
      <c r="F23" s="25">
        <f>300000+45000+100000+37900</f>
        <v>482900</v>
      </c>
      <c r="G23" s="24"/>
      <c r="H23" s="25">
        <f t="shared" si="0"/>
        <v>482900</v>
      </c>
    </row>
    <row r="24" spans="1:8" s="3" customFormat="1" ht="47.25">
      <c r="A24" s="26" t="s">
        <v>91</v>
      </c>
      <c r="B24" s="26" t="s">
        <v>90</v>
      </c>
      <c r="C24" s="28" t="s">
        <v>93</v>
      </c>
      <c r="D24" s="29" t="s">
        <v>92</v>
      </c>
      <c r="E24" s="30" t="s">
        <v>94</v>
      </c>
      <c r="F24" s="25">
        <f>10000+25300+20000+26000+60000+58700</f>
        <v>200000</v>
      </c>
      <c r="G24" s="24"/>
      <c r="H24" s="25">
        <f t="shared" si="0"/>
        <v>200000</v>
      </c>
    </row>
    <row r="25" spans="1:8" s="3" customFormat="1" ht="47.25">
      <c r="A25" s="26" t="s">
        <v>37</v>
      </c>
      <c r="B25" s="26" t="s">
        <v>38</v>
      </c>
      <c r="C25" s="28" t="s">
        <v>16</v>
      </c>
      <c r="D25" s="29" t="s">
        <v>27</v>
      </c>
      <c r="E25" s="30" t="s">
        <v>24</v>
      </c>
      <c r="F25" s="25">
        <f>60000+15000</f>
        <v>75000</v>
      </c>
      <c r="G25" s="24"/>
      <c r="H25" s="25">
        <f t="shared" si="0"/>
        <v>75000</v>
      </c>
    </row>
    <row r="26" spans="1:8" s="3" customFormat="1" ht="47.25">
      <c r="A26" s="26" t="s">
        <v>144</v>
      </c>
      <c r="B26" s="26" t="s">
        <v>73</v>
      </c>
      <c r="C26" s="28" t="s">
        <v>16</v>
      </c>
      <c r="D26" s="29" t="s">
        <v>74</v>
      </c>
      <c r="E26" s="30" t="s">
        <v>24</v>
      </c>
      <c r="F26" s="25">
        <v>10000</v>
      </c>
      <c r="G26" s="24"/>
      <c r="H26" s="25">
        <f t="shared" si="0"/>
        <v>10000</v>
      </c>
    </row>
    <row r="27" spans="1:8" s="3" customFormat="1" ht="45" customHeight="1">
      <c r="A27" s="26" t="s">
        <v>145</v>
      </c>
      <c r="B27" s="26" t="s">
        <v>146</v>
      </c>
      <c r="C27" s="28" t="s">
        <v>16</v>
      </c>
      <c r="D27" s="29" t="s">
        <v>147</v>
      </c>
      <c r="E27" s="30" t="s">
        <v>24</v>
      </c>
      <c r="F27" s="25">
        <v>10000</v>
      </c>
      <c r="G27" s="24"/>
      <c r="H27" s="25"/>
    </row>
    <row r="28" spans="1:8" ht="47.25">
      <c r="A28" s="26" t="s">
        <v>52</v>
      </c>
      <c r="B28" s="26" t="s">
        <v>53</v>
      </c>
      <c r="C28" s="26" t="s">
        <v>16</v>
      </c>
      <c r="D28" s="29" t="s">
        <v>28</v>
      </c>
      <c r="E28" s="30" t="s">
        <v>24</v>
      </c>
      <c r="F28" s="25">
        <v>200000</v>
      </c>
      <c r="G28" s="25"/>
      <c r="H28" s="25">
        <f aca="true" t="shared" si="1" ref="H28:H33">F28+G28</f>
        <v>200000</v>
      </c>
    </row>
    <row r="29" spans="1:8" ht="47.25">
      <c r="A29" s="26" t="s">
        <v>109</v>
      </c>
      <c r="B29" s="26" t="s">
        <v>110</v>
      </c>
      <c r="C29" s="26" t="s">
        <v>111</v>
      </c>
      <c r="D29" s="29" t="s">
        <v>112</v>
      </c>
      <c r="E29" s="30" t="s">
        <v>113</v>
      </c>
      <c r="F29" s="25">
        <v>10000</v>
      </c>
      <c r="G29" s="25"/>
      <c r="H29" s="25">
        <f t="shared" si="1"/>
        <v>10000</v>
      </c>
    </row>
    <row r="30" spans="1:8" ht="63">
      <c r="A30" s="26" t="s">
        <v>121</v>
      </c>
      <c r="B30" s="26" t="s">
        <v>119</v>
      </c>
      <c r="C30" s="26" t="s">
        <v>120</v>
      </c>
      <c r="D30" s="29" t="s">
        <v>122</v>
      </c>
      <c r="E30" s="30" t="s">
        <v>130</v>
      </c>
      <c r="F30" s="25">
        <f>20000+20000</f>
        <v>40000</v>
      </c>
      <c r="G30" s="25"/>
      <c r="H30" s="25">
        <f t="shared" si="1"/>
        <v>40000</v>
      </c>
    </row>
    <row r="31" spans="1:8" ht="31.5">
      <c r="A31" s="26" t="s">
        <v>121</v>
      </c>
      <c r="B31" s="26" t="s">
        <v>119</v>
      </c>
      <c r="C31" s="26" t="s">
        <v>120</v>
      </c>
      <c r="D31" s="29" t="s">
        <v>122</v>
      </c>
      <c r="E31" s="30" t="s">
        <v>123</v>
      </c>
      <c r="F31" s="25"/>
      <c r="G31" s="25">
        <v>156000</v>
      </c>
      <c r="H31" s="25">
        <f t="shared" si="1"/>
        <v>156000</v>
      </c>
    </row>
    <row r="32" spans="1:8" ht="31.5">
      <c r="A32" s="26" t="s">
        <v>42</v>
      </c>
      <c r="B32" s="26" t="s">
        <v>43</v>
      </c>
      <c r="C32" s="26" t="s">
        <v>11</v>
      </c>
      <c r="D32" s="29" t="s">
        <v>44</v>
      </c>
      <c r="E32" s="30" t="s">
        <v>58</v>
      </c>
      <c r="F32" s="25">
        <v>120000</v>
      </c>
      <c r="G32" s="25"/>
      <c r="H32" s="25">
        <f t="shared" si="1"/>
        <v>120000</v>
      </c>
    </row>
    <row r="33" spans="1:8" ht="83.25" customHeight="1">
      <c r="A33" s="26" t="s">
        <v>102</v>
      </c>
      <c r="B33" s="26" t="s">
        <v>103</v>
      </c>
      <c r="C33" s="26" t="s">
        <v>10</v>
      </c>
      <c r="D33" s="29" t="s">
        <v>104</v>
      </c>
      <c r="E33" s="30" t="s">
        <v>108</v>
      </c>
      <c r="F33" s="25">
        <f>216500+166328.02+400000+55000</f>
        <v>837828.02</v>
      </c>
      <c r="G33" s="25"/>
      <c r="H33" s="25">
        <f t="shared" si="1"/>
        <v>837828.02</v>
      </c>
    </row>
    <row r="34" spans="1:8" ht="15.75">
      <c r="A34" s="26"/>
      <c r="B34" s="34" t="s">
        <v>62</v>
      </c>
      <c r="C34" s="28"/>
      <c r="D34" s="35" t="s">
        <v>29</v>
      </c>
      <c r="E34" s="30"/>
      <c r="F34" s="24">
        <f>SUM(F35:F37)</f>
        <v>30756518.199999996</v>
      </c>
      <c r="G34" s="24">
        <f>SUM(G35:G37)</f>
        <v>4426491</v>
      </c>
      <c r="H34" s="24">
        <f>SUM(H35:H37)</f>
        <v>35183009.199999996</v>
      </c>
    </row>
    <row r="35" spans="1:8" ht="47.25">
      <c r="A35" s="26" t="s">
        <v>75</v>
      </c>
      <c r="B35" s="26" t="s">
        <v>76</v>
      </c>
      <c r="C35" s="28" t="s">
        <v>77</v>
      </c>
      <c r="D35" s="29" t="s">
        <v>78</v>
      </c>
      <c r="E35" s="30" t="s">
        <v>79</v>
      </c>
      <c r="F35" s="25">
        <f>3983430.83+4500000</f>
        <v>8483430.83</v>
      </c>
      <c r="G35" s="24"/>
      <c r="H35" s="25">
        <f t="shared" si="0"/>
        <v>8483430.83</v>
      </c>
    </row>
    <row r="36" spans="1:8" ht="47.25">
      <c r="A36" s="26" t="s">
        <v>75</v>
      </c>
      <c r="B36" s="26" t="s">
        <v>76</v>
      </c>
      <c r="C36" s="28" t="s">
        <v>77</v>
      </c>
      <c r="D36" s="29" t="s">
        <v>78</v>
      </c>
      <c r="E36" s="30" t="s">
        <v>129</v>
      </c>
      <c r="F36" s="25">
        <f>30655534.2-8483430.83-890000-387710+549694</f>
        <v>21444087.369999997</v>
      </c>
      <c r="G36" s="25">
        <f>1573766+2852725</f>
        <v>4426491</v>
      </c>
      <c r="H36" s="25">
        <f t="shared" si="0"/>
        <v>25870578.369999997</v>
      </c>
    </row>
    <row r="37" spans="1:8" ht="47.25">
      <c r="A37" s="26" t="s">
        <v>48</v>
      </c>
      <c r="B37" s="26" t="s">
        <v>35</v>
      </c>
      <c r="C37" s="28" t="s">
        <v>9</v>
      </c>
      <c r="D37" s="29" t="s">
        <v>26</v>
      </c>
      <c r="E37" s="30" t="s">
        <v>36</v>
      </c>
      <c r="F37" s="25">
        <f>450000-296830-10000+306830+100000+100000+100000+79000</f>
        <v>829000</v>
      </c>
      <c r="G37" s="25"/>
      <c r="H37" s="25">
        <f t="shared" si="0"/>
        <v>829000</v>
      </c>
    </row>
    <row r="38" spans="1:8" ht="31.5">
      <c r="A38" s="32"/>
      <c r="B38" s="34" t="s">
        <v>61</v>
      </c>
      <c r="C38" s="32"/>
      <c r="D38" s="23" t="s">
        <v>30</v>
      </c>
      <c r="E38" s="30"/>
      <c r="F38" s="24">
        <f>SUM(F39:F47)</f>
        <v>2787608</v>
      </c>
      <c r="G38" s="24"/>
      <c r="H38" s="24">
        <f t="shared" si="0"/>
        <v>2787608</v>
      </c>
    </row>
    <row r="39" spans="1:8" ht="54" customHeight="1">
      <c r="A39" s="26" t="s">
        <v>100</v>
      </c>
      <c r="B39" s="26" t="s">
        <v>98</v>
      </c>
      <c r="C39" s="32"/>
      <c r="D39" s="29" t="s">
        <v>99</v>
      </c>
      <c r="E39" s="30" t="s">
        <v>101</v>
      </c>
      <c r="F39" s="25">
        <v>300000</v>
      </c>
      <c r="G39" s="24"/>
      <c r="H39" s="25">
        <f t="shared" si="0"/>
        <v>300000</v>
      </c>
    </row>
    <row r="40" spans="1:8" ht="15.75">
      <c r="A40" s="26" t="s">
        <v>80</v>
      </c>
      <c r="B40" s="26" t="s">
        <v>81</v>
      </c>
      <c r="C40" s="36">
        <v>1090</v>
      </c>
      <c r="D40" s="29" t="s">
        <v>82</v>
      </c>
      <c r="E40" s="30" t="s">
        <v>22</v>
      </c>
      <c r="F40" s="25">
        <f>1428600+300000</f>
        <v>1728600</v>
      </c>
      <c r="G40" s="25"/>
      <c r="H40" s="25">
        <f t="shared" si="0"/>
        <v>1728600</v>
      </c>
    </row>
    <row r="41" spans="1:8" ht="31.5">
      <c r="A41" s="26" t="s">
        <v>65</v>
      </c>
      <c r="B41" s="26" t="s">
        <v>66</v>
      </c>
      <c r="C41" s="36">
        <v>1030</v>
      </c>
      <c r="D41" s="29" t="s">
        <v>70</v>
      </c>
      <c r="E41" s="30" t="s">
        <v>22</v>
      </c>
      <c r="F41" s="25">
        <f>50000-20000</f>
        <v>30000</v>
      </c>
      <c r="G41" s="25"/>
      <c r="H41" s="25">
        <f t="shared" si="0"/>
        <v>30000</v>
      </c>
    </row>
    <row r="42" spans="1:8" ht="15.75">
      <c r="A42" s="26" t="s">
        <v>64</v>
      </c>
      <c r="B42" s="26" t="s">
        <v>67</v>
      </c>
      <c r="C42" s="36">
        <v>1070</v>
      </c>
      <c r="D42" s="29" t="s">
        <v>71</v>
      </c>
      <c r="E42" s="30" t="s">
        <v>22</v>
      </c>
      <c r="F42" s="25">
        <f>150000-20000</f>
        <v>130000</v>
      </c>
      <c r="G42" s="25"/>
      <c r="H42" s="25">
        <f t="shared" si="0"/>
        <v>130000</v>
      </c>
    </row>
    <row r="43" spans="1:8" ht="31.5">
      <c r="A43" s="26" t="s">
        <v>69</v>
      </c>
      <c r="B43" s="26" t="s">
        <v>68</v>
      </c>
      <c r="C43" s="36">
        <v>1070</v>
      </c>
      <c r="D43" s="29" t="s">
        <v>72</v>
      </c>
      <c r="E43" s="30" t="s">
        <v>22</v>
      </c>
      <c r="F43" s="25">
        <f>185000-125000</f>
        <v>60000</v>
      </c>
      <c r="G43" s="25"/>
      <c r="H43" s="25">
        <f t="shared" si="0"/>
        <v>60000</v>
      </c>
    </row>
    <row r="44" spans="1:8" ht="31.5">
      <c r="A44" s="26" t="s">
        <v>83</v>
      </c>
      <c r="B44" s="26" t="s">
        <v>84</v>
      </c>
      <c r="C44" s="28" t="s">
        <v>54</v>
      </c>
      <c r="D44" s="29" t="s">
        <v>85</v>
      </c>
      <c r="E44" s="30" t="s">
        <v>23</v>
      </c>
      <c r="F44" s="25">
        <v>278400</v>
      </c>
      <c r="G44" s="25"/>
      <c r="H44" s="25">
        <f>F44+G44</f>
        <v>278400</v>
      </c>
    </row>
    <row r="45" spans="1:8" ht="31.5">
      <c r="A45" s="26" t="s">
        <v>87</v>
      </c>
      <c r="B45" s="26" t="s">
        <v>86</v>
      </c>
      <c r="C45" s="28" t="s">
        <v>31</v>
      </c>
      <c r="D45" s="29" t="s">
        <v>88</v>
      </c>
      <c r="E45" s="30" t="s">
        <v>21</v>
      </c>
      <c r="F45" s="25">
        <f>96858+3021</f>
        <v>99879</v>
      </c>
      <c r="G45" s="25"/>
      <c r="H45" s="25">
        <f t="shared" si="0"/>
        <v>99879</v>
      </c>
    </row>
    <row r="46" spans="1:8" ht="31.5">
      <c r="A46" s="26" t="s">
        <v>87</v>
      </c>
      <c r="B46" s="26" t="s">
        <v>86</v>
      </c>
      <c r="C46" s="28" t="s">
        <v>31</v>
      </c>
      <c r="D46" s="29" t="s">
        <v>88</v>
      </c>
      <c r="E46" s="30" t="s">
        <v>60</v>
      </c>
      <c r="F46" s="25">
        <v>81875</v>
      </c>
      <c r="G46" s="25"/>
      <c r="H46" s="25">
        <f>F46</f>
        <v>81875</v>
      </c>
    </row>
    <row r="47" spans="1:8" ht="31.5">
      <c r="A47" s="26" t="s">
        <v>87</v>
      </c>
      <c r="B47" s="26" t="s">
        <v>86</v>
      </c>
      <c r="C47" s="28" t="s">
        <v>31</v>
      </c>
      <c r="D47" s="29" t="s">
        <v>88</v>
      </c>
      <c r="E47" s="30" t="s">
        <v>20</v>
      </c>
      <c r="F47" s="25">
        <f>81875-3021</f>
        <v>78854</v>
      </c>
      <c r="G47" s="25"/>
      <c r="H47" s="25">
        <f t="shared" si="0"/>
        <v>78854</v>
      </c>
    </row>
    <row r="48" spans="1:8" ht="15.75">
      <c r="A48" s="26"/>
      <c r="B48" s="26"/>
      <c r="C48" s="28"/>
      <c r="D48" s="37" t="s">
        <v>154</v>
      </c>
      <c r="E48" s="30"/>
      <c r="F48" s="24">
        <f>SUM(F49:F50)</f>
        <v>139000</v>
      </c>
      <c r="G48" s="24">
        <f>SUM(G49:G50)</f>
        <v>541789</v>
      </c>
      <c r="H48" s="24">
        <f>SUM(H49:H50)</f>
        <v>680789</v>
      </c>
    </row>
    <row r="49" spans="1:8" ht="31.5">
      <c r="A49" s="26" t="s">
        <v>155</v>
      </c>
      <c r="B49" s="26" t="s">
        <v>156</v>
      </c>
      <c r="C49" s="28" t="s">
        <v>157</v>
      </c>
      <c r="D49" s="38" t="s">
        <v>158</v>
      </c>
      <c r="E49" s="39" t="s">
        <v>159</v>
      </c>
      <c r="F49" s="25">
        <v>139000</v>
      </c>
      <c r="G49" s="25">
        <v>244789</v>
      </c>
      <c r="H49" s="25">
        <f t="shared" si="0"/>
        <v>383789</v>
      </c>
    </row>
    <row r="50" spans="1:8" ht="31.5">
      <c r="A50" s="26" t="s">
        <v>161</v>
      </c>
      <c r="B50" s="26" t="s">
        <v>160</v>
      </c>
      <c r="C50" s="28" t="s">
        <v>163</v>
      </c>
      <c r="D50" s="40" t="s">
        <v>162</v>
      </c>
      <c r="E50" s="39" t="s">
        <v>159</v>
      </c>
      <c r="F50" s="25"/>
      <c r="G50" s="25">
        <v>297000</v>
      </c>
      <c r="H50" s="25">
        <f t="shared" si="0"/>
        <v>297000</v>
      </c>
    </row>
    <row r="51" spans="1:8" ht="18.75">
      <c r="A51" s="32"/>
      <c r="B51" s="32">
        <v>37</v>
      </c>
      <c r="C51" s="32"/>
      <c r="D51" s="23" t="s">
        <v>32</v>
      </c>
      <c r="E51" s="41"/>
      <c r="F51" s="24">
        <f>F52+F53</f>
        <v>196600</v>
      </c>
      <c r="G51" s="24">
        <f>G52+G53</f>
        <v>7238643</v>
      </c>
      <c r="H51" s="24">
        <f>H52+H53</f>
        <v>7435243</v>
      </c>
    </row>
    <row r="52" spans="1:8" ht="47.25">
      <c r="A52" s="26" t="s">
        <v>55</v>
      </c>
      <c r="B52" s="26" t="s">
        <v>56</v>
      </c>
      <c r="C52" s="26" t="s">
        <v>10</v>
      </c>
      <c r="D52" s="29" t="s">
        <v>89</v>
      </c>
      <c r="E52" s="30" t="s">
        <v>57</v>
      </c>
      <c r="F52" s="25">
        <v>196600</v>
      </c>
      <c r="G52" s="25"/>
      <c r="H52" s="25">
        <v>196600</v>
      </c>
    </row>
    <row r="53" spans="1:8" ht="31.5">
      <c r="A53" s="69" t="s">
        <v>131</v>
      </c>
      <c r="B53" s="69" t="s">
        <v>132</v>
      </c>
      <c r="C53" s="69" t="s">
        <v>10</v>
      </c>
      <c r="D53" s="67" t="s">
        <v>133</v>
      </c>
      <c r="E53" s="42" t="s">
        <v>134</v>
      </c>
      <c r="F53" s="24">
        <f>F54+F55+F56+F59+F61+F57+F58</f>
        <v>0</v>
      </c>
      <c r="G53" s="24">
        <f>SUM(G54:G64)</f>
        <v>7238643</v>
      </c>
      <c r="H53" s="24">
        <f>H54+H55+H56+H59+H61+H57+H58+H60+H62+H63+H64</f>
        <v>7238643</v>
      </c>
    </row>
    <row r="54" spans="1:8" ht="47.25">
      <c r="A54" s="70"/>
      <c r="B54" s="70"/>
      <c r="C54" s="70"/>
      <c r="D54" s="68"/>
      <c r="E54" s="30" t="s">
        <v>142</v>
      </c>
      <c r="F54" s="30"/>
      <c r="G54" s="30">
        <v>1200000</v>
      </c>
      <c r="H54" s="30">
        <f>G54</f>
        <v>1200000</v>
      </c>
    </row>
    <row r="55" spans="1:8" ht="47.25">
      <c r="A55" s="70"/>
      <c r="B55" s="70"/>
      <c r="C55" s="70"/>
      <c r="D55" s="68"/>
      <c r="E55" s="30" t="s">
        <v>135</v>
      </c>
      <c r="F55" s="30"/>
      <c r="G55" s="30">
        <v>817900</v>
      </c>
      <c r="H55" s="30">
        <f aca="true" t="shared" si="2" ref="H55:H60">G55</f>
        <v>817900</v>
      </c>
    </row>
    <row r="56" spans="1:8" ht="31.5">
      <c r="A56" s="70"/>
      <c r="B56" s="70"/>
      <c r="C56" s="70"/>
      <c r="D56" s="68"/>
      <c r="E56" s="30" t="s">
        <v>136</v>
      </c>
      <c r="F56" s="30"/>
      <c r="G56" s="30">
        <v>818509</v>
      </c>
      <c r="H56" s="30">
        <f t="shared" si="2"/>
        <v>818509</v>
      </c>
    </row>
    <row r="57" spans="1:8" ht="31.5">
      <c r="A57" s="70"/>
      <c r="B57" s="70"/>
      <c r="C57" s="70"/>
      <c r="D57" s="68"/>
      <c r="E57" s="30" t="s">
        <v>137</v>
      </c>
      <c r="F57" s="30"/>
      <c r="G57" s="30">
        <v>783551</v>
      </c>
      <c r="H57" s="30">
        <f t="shared" si="2"/>
        <v>783551</v>
      </c>
    </row>
    <row r="58" spans="1:8" ht="31.5">
      <c r="A58" s="70"/>
      <c r="B58" s="70"/>
      <c r="C58" s="70"/>
      <c r="D58" s="68"/>
      <c r="E58" s="30" t="s">
        <v>138</v>
      </c>
      <c r="F58" s="30"/>
      <c r="G58" s="30">
        <v>623270</v>
      </c>
      <c r="H58" s="30">
        <f t="shared" si="2"/>
        <v>623270</v>
      </c>
    </row>
    <row r="59" spans="1:8" ht="31.5">
      <c r="A59" s="70"/>
      <c r="B59" s="70"/>
      <c r="C59" s="70"/>
      <c r="D59" s="68"/>
      <c r="E59" s="30" t="s">
        <v>139</v>
      </c>
      <c r="F59" s="30"/>
      <c r="G59" s="30">
        <v>484990</v>
      </c>
      <c r="H59" s="30">
        <f t="shared" si="2"/>
        <v>484990</v>
      </c>
    </row>
    <row r="60" spans="1:8" ht="15.75">
      <c r="A60" s="70"/>
      <c r="B60" s="70"/>
      <c r="C60" s="70"/>
      <c r="D60" s="68"/>
      <c r="E60" s="30" t="s">
        <v>143</v>
      </c>
      <c r="F60" s="30"/>
      <c r="G60" s="30">
        <v>390000</v>
      </c>
      <c r="H60" s="30">
        <f t="shared" si="2"/>
        <v>390000</v>
      </c>
    </row>
    <row r="61" spans="1:8" ht="31.5">
      <c r="A61" s="70"/>
      <c r="B61" s="70"/>
      <c r="C61" s="70"/>
      <c r="D61" s="68"/>
      <c r="E61" s="30" t="s">
        <v>140</v>
      </c>
      <c r="F61" s="30"/>
      <c r="G61" s="30">
        <v>1327505</v>
      </c>
      <c r="H61" s="30">
        <f>G61</f>
        <v>1327505</v>
      </c>
    </row>
    <row r="62" spans="1:8" ht="34.5">
      <c r="A62" s="70"/>
      <c r="B62" s="70"/>
      <c r="C62" s="70"/>
      <c r="D62" s="68"/>
      <c r="E62" s="43" t="s">
        <v>164</v>
      </c>
      <c r="F62" s="30"/>
      <c r="G62" s="44">
        <v>122222</v>
      </c>
      <c r="H62" s="30">
        <f>G62</f>
        <v>122222</v>
      </c>
    </row>
    <row r="63" spans="1:8" ht="34.5">
      <c r="A63" s="70"/>
      <c r="B63" s="70"/>
      <c r="C63" s="70"/>
      <c r="D63" s="68"/>
      <c r="E63" s="43" t="s">
        <v>165</v>
      </c>
      <c r="F63" s="30"/>
      <c r="G63" s="44">
        <v>170696</v>
      </c>
      <c r="H63" s="30">
        <f>G63</f>
        <v>170696</v>
      </c>
    </row>
    <row r="64" spans="1:8" ht="31.5">
      <c r="A64" s="70"/>
      <c r="B64" s="70"/>
      <c r="C64" s="70"/>
      <c r="D64" s="68"/>
      <c r="E64" s="30" t="s">
        <v>153</v>
      </c>
      <c r="F64" s="30"/>
      <c r="G64" s="45">
        <v>500000</v>
      </c>
      <c r="H64" s="30">
        <f>G64</f>
        <v>500000</v>
      </c>
    </row>
    <row r="65" spans="1:8" s="3" customFormat="1" ht="18.75">
      <c r="A65" s="34"/>
      <c r="B65" s="34"/>
      <c r="C65" s="34"/>
      <c r="D65" s="46" t="s">
        <v>1</v>
      </c>
      <c r="E65" s="47"/>
      <c r="F65" s="48">
        <f>F15+F51+F34+F38+F12+F48</f>
        <v>58703090.83</v>
      </c>
      <c r="G65" s="48">
        <f>G15+G51+G34+G38+G12+G48</f>
        <v>12771023</v>
      </c>
      <c r="H65" s="48">
        <f>H15+H51+H34+H38+H12+H48</f>
        <v>71175013.83</v>
      </c>
    </row>
    <row r="66" ht="15.75">
      <c r="E66" s="49"/>
    </row>
    <row r="67" ht="10.5" customHeight="1">
      <c r="E67" s="49"/>
    </row>
    <row r="68" spans="1:15" s="7" customFormat="1" ht="21">
      <c r="A68" s="50"/>
      <c r="B68" s="50"/>
      <c r="C68" s="50"/>
      <c r="D68" s="51" t="s">
        <v>14</v>
      </c>
      <c r="E68" s="52"/>
      <c r="F68" s="52"/>
      <c r="G68" s="52" t="s">
        <v>15</v>
      </c>
      <c r="H68" s="52"/>
      <c r="I68" s="6"/>
      <c r="J68" s="4"/>
      <c r="K68" s="4"/>
      <c r="L68" s="4"/>
      <c r="M68" s="4"/>
      <c r="N68" s="4"/>
      <c r="O68" s="4"/>
    </row>
    <row r="70" spans="4:7" ht="18.75" customHeight="1">
      <c r="D70" s="14"/>
      <c r="E70" s="13"/>
      <c r="F70" s="53"/>
      <c r="G70" s="13"/>
    </row>
    <row r="71" spans="4:7" ht="0.75" customHeight="1">
      <c r="D71" s="14"/>
      <c r="E71" s="13"/>
      <c r="F71" s="53"/>
      <c r="G71" s="13"/>
    </row>
  </sheetData>
  <sheetProtection/>
  <mergeCells count="15">
    <mergeCell ref="B53:B64"/>
    <mergeCell ref="A53:A64"/>
    <mergeCell ref="G3:K3"/>
    <mergeCell ref="G4:J4"/>
    <mergeCell ref="G9:G10"/>
    <mergeCell ref="H9:H10"/>
    <mergeCell ref="D53:D64"/>
    <mergeCell ref="C53:C64"/>
    <mergeCell ref="A7:H7"/>
    <mergeCell ref="D9:D10"/>
    <mergeCell ref="E9:E10"/>
    <mergeCell ref="A9:A10"/>
    <mergeCell ref="B9:B10"/>
    <mergeCell ref="C9:C10"/>
    <mergeCell ref="F9:F10"/>
  </mergeCells>
  <printOptions/>
  <pageMargins left="0.8" right="0.25" top="0.45" bottom="0.35" header="0.2" footer="0.34"/>
  <pageSetup horizontalDpi="300" verticalDpi="300" orientation="landscape" paperSize="9" scale="43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2018-07-24T11:03:38Z</cp:lastPrinted>
  <dcterms:created xsi:type="dcterms:W3CDTF">2002-01-17T11:14:32Z</dcterms:created>
  <dcterms:modified xsi:type="dcterms:W3CDTF">2018-07-24T11:07:42Z</dcterms:modified>
  <cp:category/>
  <cp:version/>
  <cp:contentType/>
  <cp:contentStatus/>
</cp:coreProperties>
</file>