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'Лист3'!$A$1:$Z$45</definedName>
  </definedNames>
  <calcPr fullCalcOnLoad="1"/>
</workbook>
</file>

<file path=xl/sharedStrings.xml><?xml version="1.0" encoding="utf-8"?>
<sst xmlns="http://schemas.openxmlformats.org/spreadsheetml/2006/main" count="87" uniqueCount="69">
  <si>
    <t xml:space="preserve">Назва місцевого бюджету адміністративно-територіальної одиниці  </t>
  </si>
  <si>
    <t>Всього</t>
  </si>
  <si>
    <t>Субвенції з районного бюджету</t>
  </si>
  <si>
    <t xml:space="preserve">Субвенція загального фонду на: </t>
  </si>
  <si>
    <t>м.Бровари</t>
  </si>
  <si>
    <t>С.М.Гришко</t>
  </si>
  <si>
    <t>Гоголівська сільська рада</t>
  </si>
  <si>
    <t xml:space="preserve">Княжицька сільська рада </t>
  </si>
  <si>
    <t xml:space="preserve">Красилівська сільська рада </t>
  </si>
  <si>
    <t xml:space="preserve">Літківська сільська рада </t>
  </si>
  <si>
    <t xml:space="preserve">Погребська сільська рада </t>
  </si>
  <si>
    <t>Пухівська сільська рада</t>
  </si>
  <si>
    <t>Рожівська сільська рада</t>
  </si>
  <si>
    <t>Требухівська сільська рада</t>
  </si>
  <si>
    <t>Калинівська селищна  рада</t>
  </si>
  <si>
    <t>№ пп</t>
  </si>
  <si>
    <t>Калитянська селищна рада об`єднана громада</t>
  </si>
  <si>
    <t>Субвенції до районного бюджету</t>
  </si>
  <si>
    <t>Броварський район</t>
  </si>
  <si>
    <t>1)</t>
  </si>
  <si>
    <t>2)</t>
  </si>
  <si>
    <t>3)</t>
  </si>
  <si>
    <t>4)</t>
  </si>
  <si>
    <t>5)</t>
  </si>
  <si>
    <t>6)</t>
  </si>
  <si>
    <t xml:space="preserve">Субвенції з державного бюджету </t>
  </si>
  <si>
    <t>ККД 41033900  "Освітня субвенція з державного бюджету місцевим бюджетам"</t>
  </si>
  <si>
    <t>7)</t>
  </si>
  <si>
    <t>тис. грн.</t>
  </si>
  <si>
    <t>Реверсна дотація</t>
  </si>
  <si>
    <t>Субвенція спеціального фонду на:</t>
  </si>
  <si>
    <t>Світильнянська сільська рада</t>
  </si>
  <si>
    <t>Зазимська сільська рада</t>
  </si>
  <si>
    <t>Рожнівська сільська рада</t>
  </si>
  <si>
    <t>Міжбюджетні трансферти районного бюджету  місцевим бюджетам  на 2018 рік</t>
  </si>
  <si>
    <t xml:space="preserve">Кулажинська сільська рада </t>
  </si>
  <si>
    <t>Літочківська сільська рада</t>
  </si>
  <si>
    <t>Плосківська сільська рада</t>
  </si>
  <si>
    <t>Русанівська сільська рада</t>
  </si>
  <si>
    <t>Богданівська cільська рада</t>
  </si>
  <si>
    <t>Великодимерська селищна рада об`єднана громада</t>
  </si>
  <si>
    <t>ККД 41034200  "Медична субвенція з державного бюджету місцевим бюджетам", ККД 41051500 "Субвенція місцевего бюджету на здійснення переданих видатків у сфері охорони здоров`я за рахунок коштів медичної субвенції"</t>
  </si>
  <si>
    <t>ККД 41050300 "Субвенція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бюджету"</t>
  </si>
  <si>
    <t>ККД 41050100  "Субвенція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бюджету"</t>
  </si>
  <si>
    <t>ККД 41050700 "Субвенція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бюджету"</t>
  </si>
  <si>
    <t>ККД 41050200 "Субвенція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бюджету"</t>
  </si>
  <si>
    <t>8)</t>
  </si>
  <si>
    <t>9)</t>
  </si>
  <si>
    <t>ККД  41052000 "Субвенція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бюджету"</t>
  </si>
  <si>
    <t xml:space="preserve">Інші субвенції з місцевого бюджету </t>
  </si>
  <si>
    <t>Інші субвенції з місцевого бюджету для утримання дошкільних навчальних закладів у 2018 році</t>
  </si>
  <si>
    <t>Інші субвенції з місцевого бюджету (субвенція з обласного бюджету)</t>
  </si>
  <si>
    <t>Субвенція з місцевого бюджету на утримання об`єктів спільного користування</t>
  </si>
  <si>
    <t>Інші субвенції з місцевого бюджету</t>
  </si>
  <si>
    <t>ККД  41040200 "Додаткова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здоров`я"</t>
  </si>
  <si>
    <t>ККД  41051500 "Субвенція з місцевого бюджету на здійснення переданих видатків у сфері охорони здоров’я за рахунок коштів медичної субвенції" (Інсулін)</t>
  </si>
  <si>
    <t xml:space="preserve">Субвенція спеціального фонду на: </t>
  </si>
  <si>
    <t>10)</t>
  </si>
  <si>
    <t xml:space="preserve">ККД  41051200 "Субвенція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бюджету" </t>
  </si>
  <si>
    <t>11)</t>
  </si>
  <si>
    <t>12)</t>
  </si>
  <si>
    <t xml:space="preserve">ККД  41051100 "Субвенція з місцевого бюджету за рахунок залишку коштів освітньої субвенції, що утворився на початок бюджетного періоду" </t>
  </si>
  <si>
    <t xml:space="preserve">ККД  41051400 "Субвенція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бюджету" </t>
  </si>
  <si>
    <t>Обласний бюджет</t>
  </si>
  <si>
    <t xml:space="preserve">Субвенції з місцевого бюджету </t>
  </si>
  <si>
    <t>13)</t>
  </si>
  <si>
    <t xml:space="preserve">ККД  41034500 "Субвенція з державного бюджету місцевого бюджету на здійснення заходів щодо соціально-економічного розвитку окремих територій" </t>
  </si>
  <si>
    <t xml:space="preserve">Додаток 5
до рішення Броварської районної ради від  21 грудня 2017 року      № 468-35 позач.-VІІ (в редакції сесії райради від 24.07.2018 року № 603-45 позач.-VІІ
</t>
  </si>
  <si>
    <t>Голова ради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</si>
</sst>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#,##0.00&quot;р.&quot;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#,##0.0000"/>
  </numFmts>
  <fonts count="47">
    <font>
      <sz val="10"/>
      <name val="Arial"/>
      <family val="0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206" fontId="6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2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NumberFormat="1" applyFont="1" applyFill="1" applyAlignment="1" applyProtection="1">
      <alignment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11" fillId="0" borderId="0" xfId="0" applyFont="1" applyBorder="1" applyAlignment="1">
      <alignment horizontal="right" vertical="center" wrapText="1"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left" vertical="center"/>
      <protection/>
    </xf>
    <xf numFmtId="206" fontId="8" fillId="0" borderId="11" xfId="0" applyNumberFormat="1" applyFont="1" applyBorder="1" applyAlignment="1">
      <alignment horizontal="center"/>
    </xf>
    <xf numFmtId="211" fontId="8" fillId="0" borderId="11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206" fontId="8" fillId="33" borderId="11" xfId="0" applyNumberFormat="1" applyFont="1" applyFill="1" applyBorder="1" applyAlignment="1">
      <alignment horizontal="center" wrapText="1"/>
    </xf>
    <xf numFmtId="4" fontId="8" fillId="33" borderId="11" xfId="0" applyNumberFormat="1" applyFont="1" applyFill="1" applyBorder="1" applyAlignment="1">
      <alignment horizontal="center" wrapText="1"/>
    </xf>
    <xf numFmtId="0" fontId="11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206" fontId="11" fillId="33" borderId="11" xfId="0" applyNumberFormat="1" applyFont="1" applyFill="1" applyBorder="1" applyAlignment="1">
      <alignment horizontal="center" wrapText="1"/>
    </xf>
    <xf numFmtId="4" fontId="11" fillId="33" borderId="11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206" fontId="11" fillId="33" borderId="12" xfId="0" applyNumberFormat="1" applyFont="1" applyFill="1" applyBorder="1" applyAlignment="1">
      <alignment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206" fontId="10" fillId="0" borderId="0" xfId="0" applyNumberFormat="1" applyFont="1" applyAlignment="1">
      <alignment horizontal="left"/>
    </xf>
    <xf numFmtId="2" fontId="11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Fill="1" applyAlignment="1" applyProtection="1">
      <alignment/>
      <protection/>
    </xf>
    <xf numFmtId="0" fontId="8" fillId="33" borderId="0" xfId="0" applyFont="1" applyFill="1" applyAlignment="1">
      <alignment/>
    </xf>
    <xf numFmtId="2" fontId="8" fillId="0" borderId="0" xfId="0" applyNumberFormat="1" applyFont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206" fontId="11" fillId="33" borderId="12" xfId="0" applyNumberFormat="1" applyFont="1" applyFill="1" applyBorder="1" applyAlignment="1">
      <alignment horizontal="left" wrapText="1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9" fillId="33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6"/>
  <sheetViews>
    <sheetView tabSelected="1" view="pageBreakPreview" zoomScale="75" zoomScaleNormal="75" zoomScaleSheetLayoutView="75" zoomScalePageLayoutView="0" workbookViewId="0" topLeftCell="A1">
      <pane xSplit="2" ySplit="7" topLeftCell="C2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31" sqref="B31:Z31"/>
    </sheetView>
  </sheetViews>
  <sheetFormatPr defaultColWidth="7.8515625" defaultRowHeight="12.75"/>
  <cols>
    <col min="1" max="1" width="7.28125" style="4" customWidth="1"/>
    <col min="2" max="2" width="29.140625" style="9" customWidth="1"/>
    <col min="3" max="3" width="14.00390625" style="7" customWidth="1"/>
    <col min="4" max="4" width="10.28125" style="7" customWidth="1"/>
    <col min="5" max="5" width="9.7109375" style="7" customWidth="1"/>
    <col min="6" max="6" width="14.57421875" style="7" customWidth="1"/>
    <col min="7" max="7" width="9.28125" style="7" customWidth="1"/>
    <col min="8" max="8" width="12.7109375" style="7" customWidth="1"/>
    <col min="9" max="9" width="10.00390625" style="2" customWidth="1"/>
    <col min="10" max="10" width="11.00390625" style="2" customWidth="1"/>
    <col min="11" max="11" width="9.57421875" style="2" customWidth="1"/>
    <col min="12" max="12" width="9.00390625" style="2" customWidth="1"/>
    <col min="13" max="13" width="9.8515625" style="2" customWidth="1"/>
    <col min="14" max="14" width="11.140625" style="2" customWidth="1"/>
    <col min="15" max="15" width="10.00390625" style="2" customWidth="1"/>
    <col min="16" max="16" width="9.421875" style="2" customWidth="1"/>
    <col min="17" max="17" width="10.140625" style="2" customWidth="1"/>
    <col min="18" max="19" width="8.140625" style="2" customWidth="1"/>
    <col min="20" max="21" width="8.7109375" style="2" customWidth="1"/>
    <col min="22" max="22" width="11.7109375" style="2" customWidth="1"/>
    <col min="23" max="23" width="12.28125" style="2" customWidth="1"/>
    <col min="24" max="24" width="11.7109375" style="2" customWidth="1"/>
    <col min="25" max="25" width="12.8515625" style="2" customWidth="1"/>
    <col min="26" max="26" width="14.421875" style="2" customWidth="1"/>
    <col min="27" max="27" width="18.28125" style="2" customWidth="1"/>
    <col min="28" max="28" width="16.421875" style="2" customWidth="1"/>
    <col min="29" max="29" width="16.57421875" style="2" customWidth="1"/>
    <col min="30" max="30" width="18.57421875" style="2" customWidth="1"/>
    <col min="31" max="31" width="16.57421875" style="2" customWidth="1"/>
    <col min="32" max="32" width="22.421875" style="2" customWidth="1"/>
    <col min="33" max="33" width="32.00390625" style="2" customWidth="1"/>
    <col min="34" max="34" width="14.7109375" style="2" customWidth="1"/>
    <col min="35" max="35" width="17.28125" style="2" customWidth="1"/>
    <col min="36" max="16384" width="7.8515625" style="2" customWidth="1"/>
  </cols>
  <sheetData>
    <row r="1" spans="1:40" ht="93.75" customHeight="1">
      <c r="A1" s="10"/>
      <c r="B1" s="11"/>
      <c r="C1" s="12"/>
      <c r="D1" s="12"/>
      <c r="E1" s="12"/>
      <c r="F1" s="12"/>
      <c r="G1" s="12"/>
      <c r="H1" s="12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2"/>
      <c r="Y1" s="64" t="s">
        <v>67</v>
      </c>
      <c r="Z1" s="64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</row>
    <row r="2" spans="1:40" ht="28.5" customHeight="1">
      <c r="A2" s="69" t="s">
        <v>34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14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</row>
    <row r="3" spans="1:40" ht="18" customHeight="1">
      <c r="A3" s="15"/>
      <c r="B3" s="16"/>
      <c r="C3" s="17"/>
      <c r="D3" s="17"/>
      <c r="E3" s="17"/>
      <c r="F3" s="17"/>
      <c r="G3" s="17"/>
      <c r="H3" s="18"/>
      <c r="I3" s="19"/>
      <c r="J3" s="19"/>
      <c r="K3" s="19"/>
      <c r="L3" s="19"/>
      <c r="M3" s="19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20" t="s">
        <v>28</v>
      </c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</row>
    <row r="4" spans="1:40" s="3" customFormat="1" ht="36" customHeight="1">
      <c r="A4" s="70" t="s">
        <v>15</v>
      </c>
      <c r="B4" s="73" t="s">
        <v>0</v>
      </c>
      <c r="C4" s="65" t="s">
        <v>2</v>
      </c>
      <c r="D4" s="65"/>
      <c r="E4" s="65"/>
      <c r="F4" s="65"/>
      <c r="G4" s="65"/>
      <c r="H4" s="65"/>
      <c r="I4" s="54" t="s">
        <v>17</v>
      </c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6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40" s="4" customFormat="1" ht="57" customHeight="1">
      <c r="A5" s="71"/>
      <c r="B5" s="74"/>
      <c r="C5" s="66" t="s">
        <v>3</v>
      </c>
      <c r="D5" s="67"/>
      <c r="E5" s="67"/>
      <c r="F5" s="67"/>
      <c r="G5" s="68"/>
      <c r="H5" s="22" t="s">
        <v>56</v>
      </c>
      <c r="I5" s="66" t="s">
        <v>3</v>
      </c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8"/>
      <c r="Y5" s="66" t="s">
        <v>30</v>
      </c>
      <c r="Z5" s="6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</row>
    <row r="6" spans="1:40" s="4" customFormat="1" ht="90" customHeight="1">
      <c r="A6" s="71"/>
      <c r="B6" s="74"/>
      <c r="C6" s="57" t="s">
        <v>52</v>
      </c>
      <c r="D6" s="57" t="s">
        <v>29</v>
      </c>
      <c r="E6" s="57" t="s">
        <v>53</v>
      </c>
      <c r="F6" s="57" t="s">
        <v>50</v>
      </c>
      <c r="G6" s="57" t="s">
        <v>65</v>
      </c>
      <c r="H6" s="57" t="s">
        <v>64</v>
      </c>
      <c r="I6" s="59" t="s">
        <v>25</v>
      </c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1"/>
      <c r="V6" s="57" t="s">
        <v>51</v>
      </c>
      <c r="W6" s="57" t="s">
        <v>52</v>
      </c>
      <c r="X6" s="57" t="s">
        <v>49</v>
      </c>
      <c r="Y6" s="57" t="s">
        <v>52</v>
      </c>
      <c r="Z6" s="57" t="s">
        <v>49</v>
      </c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s="4" customFormat="1" ht="64.5" customHeight="1">
      <c r="A7" s="72"/>
      <c r="B7" s="75"/>
      <c r="C7" s="58"/>
      <c r="D7" s="58"/>
      <c r="E7" s="58"/>
      <c r="F7" s="58"/>
      <c r="G7" s="58"/>
      <c r="H7" s="58"/>
      <c r="I7" s="23" t="s">
        <v>19</v>
      </c>
      <c r="J7" s="23" t="s">
        <v>20</v>
      </c>
      <c r="K7" s="23" t="s">
        <v>21</v>
      </c>
      <c r="L7" s="23" t="s">
        <v>22</v>
      </c>
      <c r="M7" s="23" t="s">
        <v>23</v>
      </c>
      <c r="N7" s="23" t="s">
        <v>24</v>
      </c>
      <c r="O7" s="23" t="s">
        <v>27</v>
      </c>
      <c r="P7" s="23" t="s">
        <v>46</v>
      </c>
      <c r="Q7" s="23" t="s">
        <v>47</v>
      </c>
      <c r="R7" s="23" t="s">
        <v>57</v>
      </c>
      <c r="S7" s="23" t="s">
        <v>59</v>
      </c>
      <c r="T7" s="23" t="s">
        <v>60</v>
      </c>
      <c r="U7" s="23" t="s">
        <v>65</v>
      </c>
      <c r="V7" s="58"/>
      <c r="W7" s="58"/>
      <c r="X7" s="58"/>
      <c r="Y7" s="58"/>
      <c r="Z7" s="5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0" ht="15.75">
      <c r="A8" s="24">
        <v>1</v>
      </c>
      <c r="B8" s="25" t="s">
        <v>39</v>
      </c>
      <c r="C8" s="26"/>
      <c r="D8" s="26"/>
      <c r="E8" s="26"/>
      <c r="F8" s="27">
        <f>2153.45+72.7+30+115</f>
        <v>2371.1499999999996</v>
      </c>
      <c r="G8" s="28"/>
      <c r="H8" s="28">
        <f>1327.505+35</f>
        <v>1362.505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>
        <v>40</v>
      </c>
      <c r="Y8" s="26"/>
      <c r="Z8" s="26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</row>
    <row r="9" spans="1:40" ht="15.75">
      <c r="A9" s="24">
        <v>2</v>
      </c>
      <c r="B9" s="25" t="s">
        <v>6</v>
      </c>
      <c r="C9" s="26"/>
      <c r="D9" s="26"/>
      <c r="E9" s="26"/>
      <c r="F9" s="27">
        <v>3575.54</v>
      </c>
      <c r="G9" s="28"/>
      <c r="H9" s="28">
        <v>292.918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>
        <v>862.3</v>
      </c>
      <c r="Y9" s="26"/>
      <c r="Z9" s="26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</row>
    <row r="10" spans="1:40" ht="15.75">
      <c r="A10" s="24">
        <v>3</v>
      </c>
      <c r="B10" s="25" t="s">
        <v>32</v>
      </c>
      <c r="C10" s="26"/>
      <c r="D10" s="26"/>
      <c r="E10" s="26"/>
      <c r="F10" s="27">
        <f>251.43+2541.9573</f>
        <v>2793.3873</v>
      </c>
      <c r="G10" s="28"/>
      <c r="H10" s="28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>
        <f>220+95+25+3.5</f>
        <v>343.5</v>
      </c>
      <c r="Y10" s="26"/>
      <c r="Z10" s="26">
        <f>60+44</f>
        <v>104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</row>
    <row r="11" spans="1:40" ht="15.75">
      <c r="A11" s="24">
        <v>4</v>
      </c>
      <c r="B11" s="25" t="s">
        <v>7</v>
      </c>
      <c r="C11" s="26"/>
      <c r="D11" s="26"/>
      <c r="E11" s="26"/>
      <c r="F11" s="27">
        <v>4124.06</v>
      </c>
      <c r="G11" s="28"/>
      <c r="H11" s="28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>
        <f>50+215+91.8</f>
        <v>356.8</v>
      </c>
      <c r="Y11" s="26"/>
      <c r="Z11" s="26">
        <f>30+107.98</f>
        <v>137.98000000000002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</row>
    <row r="12" spans="1:40" ht="15.75">
      <c r="A12" s="24">
        <v>5</v>
      </c>
      <c r="B12" s="25" t="s">
        <v>8</v>
      </c>
      <c r="C12" s="26"/>
      <c r="D12" s="26"/>
      <c r="E12" s="26"/>
      <c r="F12" s="27">
        <f>3047.335+150</f>
        <v>3197.335</v>
      </c>
      <c r="G12" s="28">
        <f>400</f>
        <v>400</v>
      </c>
      <c r="H12" s="28">
        <f>783.551+818.509</f>
        <v>1602.06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</row>
    <row r="13" spans="1:40" ht="15.75">
      <c r="A13" s="24">
        <v>6</v>
      </c>
      <c r="B13" s="25" t="s">
        <v>35</v>
      </c>
      <c r="C13" s="26"/>
      <c r="D13" s="26"/>
      <c r="E13" s="26">
        <f>45.4+100+176.061</f>
        <v>321.461</v>
      </c>
      <c r="F13" s="27"/>
      <c r="G13" s="28"/>
      <c r="H13" s="28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</row>
    <row r="14" spans="1:40" ht="15.75">
      <c r="A14" s="24">
        <v>7</v>
      </c>
      <c r="B14" s="25" t="s">
        <v>9</v>
      </c>
      <c r="C14" s="26"/>
      <c r="D14" s="26"/>
      <c r="E14" s="26"/>
      <c r="F14" s="27">
        <v>2539.446</v>
      </c>
      <c r="G14" s="28"/>
      <c r="H14" s="28">
        <f>195+195</f>
        <v>390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</row>
    <row r="15" spans="1:40" ht="15.75">
      <c r="A15" s="24">
        <v>8</v>
      </c>
      <c r="B15" s="25" t="s">
        <v>36</v>
      </c>
      <c r="C15" s="26"/>
      <c r="D15" s="26"/>
      <c r="E15" s="26">
        <f>69.808+222.248</f>
        <v>292.056</v>
      </c>
      <c r="F15" s="27"/>
      <c r="G15" s="28"/>
      <c r="H15" s="28">
        <v>40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 ht="15.75">
      <c r="A16" s="24">
        <v>9</v>
      </c>
      <c r="B16" s="25" t="s">
        <v>37</v>
      </c>
      <c r="C16" s="26"/>
      <c r="D16" s="26"/>
      <c r="E16" s="26"/>
      <c r="F16" s="27"/>
      <c r="G16" s="28"/>
      <c r="H16" s="28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>
        <f>80.999</f>
        <v>80.999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40" ht="15.75">
      <c r="A17" s="24">
        <v>10</v>
      </c>
      <c r="B17" s="25" t="s">
        <v>10</v>
      </c>
      <c r="C17" s="26"/>
      <c r="D17" s="26"/>
      <c r="E17" s="26"/>
      <c r="F17" s="27">
        <v>2641.024</v>
      </c>
      <c r="G17" s="28">
        <f>71.62</f>
        <v>71.62</v>
      </c>
      <c r="H17" s="28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>
        <v>199.975</v>
      </c>
      <c r="Y17" s="26"/>
      <c r="Z17" s="26">
        <f>53+738.75</f>
        <v>791.75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5.75">
      <c r="A18" s="24">
        <v>11</v>
      </c>
      <c r="B18" s="25" t="s">
        <v>11</v>
      </c>
      <c r="C18" s="26"/>
      <c r="D18" s="26"/>
      <c r="E18" s="26"/>
      <c r="F18" s="27">
        <v>2275.344</v>
      </c>
      <c r="G18" s="28"/>
      <c r="H18" s="28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>
        <v>197.8</v>
      </c>
      <c r="Y18" s="26"/>
      <c r="Z18" s="26">
        <f>76.2+650</f>
        <v>726.2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40" ht="15.75">
      <c r="A19" s="24">
        <v>12</v>
      </c>
      <c r="B19" s="25" t="s">
        <v>12</v>
      </c>
      <c r="C19" s="26"/>
      <c r="D19" s="26"/>
      <c r="E19" s="26"/>
      <c r="F19" s="27">
        <v>325.05</v>
      </c>
      <c r="G19" s="28"/>
      <c r="H19" s="28">
        <v>623.27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</row>
    <row r="20" spans="1:40" ht="15.75">
      <c r="A20" s="24">
        <v>13</v>
      </c>
      <c r="B20" s="25" t="s">
        <v>33</v>
      </c>
      <c r="C20" s="26"/>
      <c r="D20" s="26"/>
      <c r="E20" s="26"/>
      <c r="F20" s="27"/>
      <c r="G20" s="28"/>
      <c r="H20" s="28">
        <v>510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>
        <f>150+105</f>
        <v>255</v>
      </c>
      <c r="Y20" s="26"/>
      <c r="Z20" s="26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1:40" ht="15.75">
      <c r="A21" s="24">
        <v>14</v>
      </c>
      <c r="B21" s="25" t="s">
        <v>38</v>
      </c>
      <c r="C21" s="26"/>
      <c r="D21" s="26"/>
      <c r="E21" s="26"/>
      <c r="F21" s="27"/>
      <c r="G21" s="28"/>
      <c r="H21" s="28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>
        <f>135</f>
        <v>135</v>
      </c>
      <c r="Y21" s="26"/>
      <c r="Z21" s="26">
        <v>100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spans="1:40" ht="15.75">
      <c r="A22" s="24">
        <v>15</v>
      </c>
      <c r="B22" s="25" t="s">
        <v>31</v>
      </c>
      <c r="C22" s="26"/>
      <c r="D22" s="26"/>
      <c r="E22" s="26"/>
      <c r="F22" s="27"/>
      <c r="G22" s="28"/>
      <c r="H22" s="28">
        <v>299.5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0" ht="15.75">
      <c r="A23" s="24">
        <v>16</v>
      </c>
      <c r="B23" s="25" t="s">
        <v>13</v>
      </c>
      <c r="C23" s="26"/>
      <c r="D23" s="26"/>
      <c r="E23" s="26"/>
      <c r="F23" s="27">
        <v>4164.691</v>
      </c>
      <c r="G23" s="28"/>
      <c r="H23" s="28">
        <v>484.99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>
        <v>34</v>
      </c>
      <c r="Y23" s="26"/>
      <c r="Z23" s="26">
        <v>220</v>
      </c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</row>
    <row r="24" spans="1:40" ht="15.75">
      <c r="A24" s="24">
        <v>17</v>
      </c>
      <c r="B24" s="25" t="s">
        <v>14</v>
      </c>
      <c r="C24" s="26"/>
      <c r="D24" s="26"/>
      <c r="E24" s="26"/>
      <c r="F24" s="27">
        <v>3372.384</v>
      </c>
      <c r="G24" s="28"/>
      <c r="H24" s="28">
        <f>1200+817.9</f>
        <v>2017.9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>
        <f>124.3+30+4.8+4.2</f>
        <v>163.3</v>
      </c>
      <c r="Y24" s="26"/>
      <c r="Z24" s="26">
        <v>90</v>
      </c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</row>
    <row r="25" spans="1:40" ht="31.5">
      <c r="A25" s="24">
        <v>18</v>
      </c>
      <c r="B25" s="29" t="s">
        <v>16</v>
      </c>
      <c r="C25" s="26"/>
      <c r="D25" s="26"/>
      <c r="E25" s="26"/>
      <c r="F25" s="26"/>
      <c r="G25" s="28"/>
      <c r="H25" s="28"/>
      <c r="I25" s="26"/>
      <c r="J25" s="26"/>
      <c r="K25" s="26"/>
      <c r="L25" s="26"/>
      <c r="M25" s="26"/>
      <c r="N25" s="26">
        <v>6309.3</v>
      </c>
      <c r="O25" s="26">
        <v>1100</v>
      </c>
      <c r="P25" s="26"/>
      <c r="Q25" s="26"/>
      <c r="R25" s="26"/>
      <c r="S25" s="26"/>
      <c r="T25" s="26"/>
      <c r="U25" s="26"/>
      <c r="V25" s="26">
        <f>63.3-29.97+169</f>
        <v>202.32999999999998</v>
      </c>
      <c r="W25" s="26"/>
      <c r="X25" s="26">
        <f>324.8+411+74+380+20</f>
        <v>1209.8</v>
      </c>
      <c r="Y25" s="26"/>
      <c r="Z25" s="26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31.5">
      <c r="A26" s="24">
        <v>19</v>
      </c>
      <c r="B26" s="29" t="s">
        <v>40</v>
      </c>
      <c r="C26" s="26"/>
      <c r="D26" s="26"/>
      <c r="E26" s="26"/>
      <c r="F26" s="26"/>
      <c r="G26" s="28"/>
      <c r="H26" s="28"/>
      <c r="I26" s="26"/>
      <c r="J26" s="26"/>
      <c r="K26" s="26"/>
      <c r="L26" s="26"/>
      <c r="M26" s="26"/>
      <c r="N26" s="26">
        <f>13611.1+1230.4</f>
        <v>14841.5</v>
      </c>
      <c r="O26" s="26">
        <f>1850+918</f>
        <v>2768</v>
      </c>
      <c r="P26" s="26"/>
      <c r="Q26" s="26"/>
      <c r="R26" s="26"/>
      <c r="S26" s="26"/>
      <c r="T26" s="26"/>
      <c r="U26" s="26"/>
      <c r="V26" s="26"/>
      <c r="W26" s="26">
        <f>3509.104-31-2068.104+88.8+108.5</f>
        <v>1607.3</v>
      </c>
      <c r="X26" s="26">
        <f>1063.32+31+250.48+136.6+2068.104+14+33.5+140+141.45</f>
        <v>3878.4539999999997</v>
      </c>
      <c r="Y26" s="26"/>
      <c r="Z26" s="26">
        <f>115</f>
        <v>115</v>
      </c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spans="1:40" ht="15.75">
      <c r="A27" s="24">
        <v>20</v>
      </c>
      <c r="B27" s="30" t="s">
        <v>4</v>
      </c>
      <c r="C27" s="31">
        <v>449.1</v>
      </c>
      <c r="D27" s="31"/>
      <c r="E27" s="31"/>
      <c r="F27" s="31"/>
      <c r="G27" s="31"/>
      <c r="H27" s="32"/>
      <c r="I27" s="31"/>
      <c r="J27" s="31"/>
      <c r="K27" s="31"/>
      <c r="L27" s="31"/>
      <c r="M27" s="31"/>
      <c r="N27" s="26">
        <f>65119.6+948</f>
        <v>66067.6</v>
      </c>
      <c r="O27" s="26"/>
      <c r="P27" s="26"/>
      <c r="Q27" s="26"/>
      <c r="R27" s="26"/>
      <c r="S27" s="26"/>
      <c r="T27" s="26"/>
      <c r="U27" s="26"/>
      <c r="V27" s="26">
        <f>975.9+306.7</f>
        <v>1282.6</v>
      </c>
      <c r="W27" s="26">
        <f>41400+1500+1660+705.3+800+179</f>
        <v>46244.3</v>
      </c>
      <c r="X27" s="26"/>
      <c r="Y27" s="26">
        <f>12843.6+1385.8+105.1</f>
        <v>14334.5</v>
      </c>
      <c r="Z27" s="26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 ht="15.75">
      <c r="A28" s="24">
        <v>21</v>
      </c>
      <c r="B28" s="30" t="s">
        <v>18</v>
      </c>
      <c r="C28" s="31"/>
      <c r="D28" s="31">
        <v>8811.4</v>
      </c>
      <c r="E28" s="31"/>
      <c r="F28" s="31"/>
      <c r="G28" s="31"/>
      <c r="H28" s="32"/>
      <c r="I28" s="26">
        <v>85820</v>
      </c>
      <c r="J28" s="26">
        <f>134711+7000</f>
        <v>141711</v>
      </c>
      <c r="K28" s="26">
        <v>4276</v>
      </c>
      <c r="L28" s="26">
        <v>930</v>
      </c>
      <c r="M28" s="31">
        <v>90591.7</v>
      </c>
      <c r="N28" s="26">
        <f>28994.9+2621</f>
        <v>31615.9</v>
      </c>
      <c r="O28" s="26">
        <f>14281.4+8398.4</f>
        <v>22679.8</v>
      </c>
      <c r="P28" s="26">
        <f>2128.3-297.98</f>
        <v>1830.3200000000002</v>
      </c>
      <c r="Q28" s="26">
        <v>3268.22521</v>
      </c>
      <c r="R28" s="26">
        <v>766.917</v>
      </c>
      <c r="S28" s="26">
        <v>690.4</v>
      </c>
      <c r="T28" s="26">
        <v>1278.6</v>
      </c>
      <c r="U28" s="26">
        <v>834.12</v>
      </c>
      <c r="V28" s="26">
        <f>2432.7-1854.2</f>
        <v>578.4999999999998</v>
      </c>
      <c r="W28" s="26"/>
      <c r="X28" s="26"/>
      <c r="Y28" s="26"/>
      <c r="Z28" s="26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ht="15.75">
      <c r="A29" s="24">
        <v>22</v>
      </c>
      <c r="B29" s="30" t="s">
        <v>63</v>
      </c>
      <c r="C29" s="31"/>
      <c r="D29" s="31"/>
      <c r="E29" s="31"/>
      <c r="F29" s="31"/>
      <c r="G29" s="31"/>
      <c r="H29" s="32">
        <v>539.63</v>
      </c>
      <c r="I29" s="26"/>
      <c r="J29" s="26"/>
      <c r="K29" s="26"/>
      <c r="L29" s="26"/>
      <c r="M29" s="31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</row>
    <row r="30" spans="1:40" s="5" customFormat="1" ht="15.75">
      <c r="A30" s="33"/>
      <c r="B30" s="34" t="s">
        <v>1</v>
      </c>
      <c r="C30" s="35">
        <f>SUM(C8:C28)</f>
        <v>449.1</v>
      </c>
      <c r="D30" s="35">
        <f aca="true" t="shared" si="0" ref="D30:Z30">SUM(D8:D28)</f>
        <v>8811.4</v>
      </c>
      <c r="E30" s="35">
        <f t="shared" si="0"/>
        <v>613.517</v>
      </c>
      <c r="F30" s="35">
        <f>SUM(F8:F28)</f>
        <v>31379.4113</v>
      </c>
      <c r="G30" s="35">
        <f>SUM(G8:G28)</f>
        <v>471.62</v>
      </c>
      <c r="H30" s="36">
        <f>SUM(H8:H29)</f>
        <v>8162.773</v>
      </c>
      <c r="I30" s="35">
        <f t="shared" si="0"/>
        <v>85820</v>
      </c>
      <c r="J30" s="35">
        <f t="shared" si="0"/>
        <v>141711</v>
      </c>
      <c r="K30" s="35">
        <f t="shared" si="0"/>
        <v>4276</v>
      </c>
      <c r="L30" s="35">
        <f t="shared" si="0"/>
        <v>930</v>
      </c>
      <c r="M30" s="35">
        <f t="shared" si="0"/>
        <v>90591.7</v>
      </c>
      <c r="N30" s="35">
        <f t="shared" si="0"/>
        <v>118834.30000000002</v>
      </c>
      <c r="O30" s="35">
        <f t="shared" si="0"/>
        <v>26547.8</v>
      </c>
      <c r="P30" s="35">
        <f aca="true" t="shared" si="1" ref="P30:U30">SUM(P8:P28)</f>
        <v>1830.3200000000002</v>
      </c>
      <c r="Q30" s="35">
        <f t="shared" si="1"/>
        <v>3268.22521</v>
      </c>
      <c r="R30" s="35">
        <f t="shared" si="1"/>
        <v>766.917</v>
      </c>
      <c r="S30" s="35">
        <f t="shared" si="1"/>
        <v>690.4</v>
      </c>
      <c r="T30" s="35">
        <f t="shared" si="1"/>
        <v>1278.6</v>
      </c>
      <c r="U30" s="35">
        <f t="shared" si="1"/>
        <v>834.12</v>
      </c>
      <c r="V30" s="35">
        <f t="shared" si="0"/>
        <v>2063.4299999999994</v>
      </c>
      <c r="W30" s="35">
        <f t="shared" si="0"/>
        <v>47851.600000000006</v>
      </c>
      <c r="X30" s="35">
        <f t="shared" si="0"/>
        <v>7675.929</v>
      </c>
      <c r="Y30" s="35">
        <f t="shared" si="0"/>
        <v>14334.5</v>
      </c>
      <c r="Z30" s="35">
        <f t="shared" si="0"/>
        <v>2365.929</v>
      </c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</row>
    <row r="31" spans="1:41" s="5" customFormat="1" ht="39.75" customHeight="1">
      <c r="A31" s="38" t="s">
        <v>19</v>
      </c>
      <c r="B31" s="63" t="s">
        <v>42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6"/>
    </row>
    <row r="32" spans="1:40" s="5" customFormat="1" ht="24" customHeight="1">
      <c r="A32" s="38" t="s">
        <v>20</v>
      </c>
      <c r="B32" s="53" t="s">
        <v>43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</row>
    <row r="33" spans="1:40" s="5" customFormat="1" ht="29.25" customHeight="1">
      <c r="A33" s="38" t="s">
        <v>21</v>
      </c>
      <c r="B33" s="62" t="s">
        <v>44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</row>
    <row r="34" spans="1:40" s="5" customFormat="1" ht="17.25" customHeight="1">
      <c r="A34" s="38" t="s">
        <v>22</v>
      </c>
      <c r="B34" s="53" t="s">
        <v>45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</row>
    <row r="35" spans="1:40" s="5" customFormat="1" ht="12.75">
      <c r="A35" s="38" t="s">
        <v>23</v>
      </c>
      <c r="B35" s="53" t="s">
        <v>26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</row>
    <row r="36" spans="1:40" s="5" customFormat="1" ht="12" customHeight="1">
      <c r="A36" s="38" t="s">
        <v>24</v>
      </c>
      <c r="B36" s="53" t="s">
        <v>41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</row>
    <row r="37" spans="1:40" s="5" customFormat="1" ht="12.75">
      <c r="A37" s="38" t="s">
        <v>27</v>
      </c>
      <c r="B37" s="53" t="s">
        <v>54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</row>
    <row r="38" spans="1:40" s="5" customFormat="1" ht="12.75">
      <c r="A38" s="38" t="s">
        <v>46</v>
      </c>
      <c r="B38" s="53" t="s">
        <v>48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</row>
    <row r="39" spans="1:40" s="5" customFormat="1" ht="12.75">
      <c r="A39" s="38" t="s">
        <v>47</v>
      </c>
      <c r="B39" s="53" t="s">
        <v>55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</row>
    <row r="40" spans="1:40" s="5" customFormat="1" ht="12.75">
      <c r="A40" s="38" t="s">
        <v>57</v>
      </c>
      <c r="B40" s="53" t="s">
        <v>58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</row>
    <row r="41" spans="1:40" s="5" customFormat="1" ht="14.25" customHeight="1">
      <c r="A41" s="38" t="s">
        <v>59</v>
      </c>
      <c r="B41" s="53" t="s">
        <v>61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</row>
    <row r="42" spans="1:40" s="5" customFormat="1" ht="13.5" customHeight="1">
      <c r="A42" s="38" t="s">
        <v>60</v>
      </c>
      <c r="B42" s="53" t="s">
        <v>62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</row>
    <row r="43" spans="1:40" s="5" customFormat="1" ht="13.5" customHeight="1">
      <c r="A43" s="38" t="s">
        <v>65</v>
      </c>
      <c r="B43" s="53" t="s">
        <v>66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</row>
    <row r="44" spans="1:40" s="5" customFormat="1" ht="22.5" customHeight="1">
      <c r="A44" s="38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</row>
    <row r="45" spans="1:40" s="1" customFormat="1" ht="18.75">
      <c r="A45" s="44"/>
      <c r="B45" s="45"/>
      <c r="C45" s="45" t="s">
        <v>68</v>
      </c>
      <c r="D45" s="45"/>
      <c r="E45" s="45"/>
      <c r="F45" s="45"/>
      <c r="G45" s="45"/>
      <c r="H45" s="46"/>
      <c r="I45" s="46"/>
      <c r="J45" s="46"/>
      <c r="K45" s="46"/>
      <c r="L45" s="46"/>
      <c r="M45" s="46"/>
      <c r="N45" s="46"/>
      <c r="O45" s="47"/>
      <c r="P45" s="47"/>
      <c r="Q45" s="47"/>
      <c r="R45" s="47"/>
      <c r="S45" s="47"/>
      <c r="T45" s="47"/>
      <c r="U45" s="47"/>
      <c r="V45" s="46"/>
      <c r="W45" s="46" t="s">
        <v>5</v>
      </c>
      <c r="X45" s="46"/>
      <c r="Y45" s="46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</row>
    <row r="46" spans="1:40" s="8" customFormat="1" ht="15.75">
      <c r="A46" s="48"/>
      <c r="B46" s="49"/>
      <c r="C46" s="50"/>
      <c r="D46" s="50"/>
      <c r="E46" s="50"/>
      <c r="F46" s="50"/>
      <c r="G46" s="50"/>
      <c r="H46" s="50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51"/>
      <c r="AK46" s="51"/>
      <c r="AL46" s="51"/>
      <c r="AM46" s="51"/>
      <c r="AN46" s="51"/>
    </row>
    <row r="47" spans="1:40" s="8" customFormat="1" ht="15.75">
      <c r="A47" s="48"/>
      <c r="B47" s="16"/>
      <c r="C47" s="50"/>
      <c r="D47" s="50"/>
      <c r="E47" s="50"/>
      <c r="F47" s="50"/>
      <c r="G47" s="50"/>
      <c r="H47" s="50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51"/>
      <c r="AK47" s="51"/>
      <c r="AL47" s="51"/>
      <c r="AM47" s="51"/>
      <c r="AN47" s="51"/>
    </row>
    <row r="48" spans="1:40" s="8" customFormat="1" ht="15.75">
      <c r="A48" s="48"/>
      <c r="B48" s="16"/>
      <c r="C48" s="50"/>
      <c r="D48" s="50"/>
      <c r="E48" s="50"/>
      <c r="F48" s="50"/>
      <c r="G48" s="50"/>
      <c r="H48" s="50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51"/>
      <c r="AK48" s="51"/>
      <c r="AL48" s="51"/>
      <c r="AM48" s="51"/>
      <c r="AN48" s="51"/>
    </row>
    <row r="49" spans="1:40" s="8" customFormat="1" ht="15.75">
      <c r="A49" s="48"/>
      <c r="B49" s="16"/>
      <c r="C49" s="50"/>
      <c r="D49" s="50"/>
      <c r="E49" s="50"/>
      <c r="F49" s="50"/>
      <c r="G49" s="50"/>
      <c r="H49" s="50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51"/>
      <c r="AK49" s="51"/>
      <c r="AL49" s="51"/>
      <c r="AM49" s="51"/>
      <c r="AN49" s="51"/>
    </row>
    <row r="50" spans="1:40" ht="15.75">
      <c r="A50" s="52"/>
      <c r="B50" s="16"/>
      <c r="C50" s="50"/>
      <c r="D50" s="50"/>
      <c r="E50" s="50"/>
      <c r="F50" s="50"/>
      <c r="G50" s="50"/>
      <c r="H50" s="50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</row>
    <row r="51" spans="1:40" ht="15.75">
      <c r="A51" s="52"/>
      <c r="B51" s="16"/>
      <c r="C51" s="50"/>
      <c r="D51" s="50"/>
      <c r="E51" s="50"/>
      <c r="F51" s="50"/>
      <c r="G51" s="50"/>
      <c r="H51" s="50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</row>
    <row r="52" spans="1:40" ht="15.75">
      <c r="A52" s="52"/>
      <c r="B52" s="16"/>
      <c r="C52" s="50"/>
      <c r="D52" s="50"/>
      <c r="E52" s="50"/>
      <c r="F52" s="50"/>
      <c r="G52" s="50"/>
      <c r="H52" s="50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1:40" ht="15.75">
      <c r="A53" s="52"/>
      <c r="B53" s="16"/>
      <c r="C53" s="50"/>
      <c r="D53" s="50"/>
      <c r="E53" s="50"/>
      <c r="F53" s="50"/>
      <c r="G53" s="50"/>
      <c r="H53" s="50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</row>
    <row r="54" spans="1:40" ht="15.75">
      <c r="A54" s="52"/>
      <c r="B54" s="16"/>
      <c r="C54" s="50"/>
      <c r="D54" s="50"/>
      <c r="E54" s="50"/>
      <c r="F54" s="50"/>
      <c r="G54" s="50"/>
      <c r="H54" s="50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</row>
    <row r="55" spans="1:40" ht="15.75">
      <c r="A55" s="52"/>
      <c r="B55" s="16"/>
      <c r="C55" s="50"/>
      <c r="D55" s="50"/>
      <c r="E55" s="50"/>
      <c r="F55" s="50"/>
      <c r="G55" s="50"/>
      <c r="H55" s="50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</row>
    <row r="56" spans="1:40" ht="15.75">
      <c r="A56" s="52"/>
      <c r="B56" s="16"/>
      <c r="C56" s="50"/>
      <c r="D56" s="50"/>
      <c r="E56" s="50"/>
      <c r="F56" s="50"/>
      <c r="G56" s="50"/>
      <c r="H56" s="50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</row>
    <row r="57" spans="1:40" ht="15.75">
      <c r="A57" s="52"/>
      <c r="B57" s="16"/>
      <c r="C57" s="50"/>
      <c r="D57" s="50"/>
      <c r="E57" s="50"/>
      <c r="F57" s="50"/>
      <c r="G57" s="50"/>
      <c r="H57" s="50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</row>
    <row r="58" spans="1:40" ht="15.75">
      <c r="A58" s="52"/>
      <c r="B58" s="16"/>
      <c r="C58" s="50"/>
      <c r="D58" s="50"/>
      <c r="E58" s="50"/>
      <c r="F58" s="50"/>
      <c r="G58" s="50"/>
      <c r="H58" s="50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</row>
    <row r="59" spans="1:40" ht="15.75">
      <c r="A59" s="52"/>
      <c r="B59" s="16"/>
      <c r="C59" s="50"/>
      <c r="D59" s="50"/>
      <c r="E59" s="50"/>
      <c r="F59" s="50"/>
      <c r="G59" s="50"/>
      <c r="H59" s="50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</row>
    <row r="60" spans="1:40" ht="15.75">
      <c r="A60" s="52"/>
      <c r="B60" s="16"/>
      <c r="C60" s="50"/>
      <c r="D60" s="50"/>
      <c r="E60" s="50"/>
      <c r="F60" s="50"/>
      <c r="G60" s="50"/>
      <c r="H60" s="50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</row>
    <row r="61" spans="1:40" ht="15.75">
      <c r="A61" s="52"/>
      <c r="B61" s="16"/>
      <c r="C61" s="50"/>
      <c r="D61" s="50"/>
      <c r="E61" s="50"/>
      <c r="F61" s="50"/>
      <c r="G61" s="50"/>
      <c r="H61" s="50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</row>
    <row r="62" spans="1:40" ht="15.75">
      <c r="A62" s="52"/>
      <c r="B62" s="16"/>
      <c r="C62" s="50"/>
      <c r="D62" s="50"/>
      <c r="E62" s="50"/>
      <c r="F62" s="50"/>
      <c r="G62" s="50"/>
      <c r="H62" s="50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</row>
    <row r="63" spans="1:40" ht="15.75">
      <c r="A63" s="52"/>
      <c r="B63" s="16"/>
      <c r="C63" s="50"/>
      <c r="D63" s="50"/>
      <c r="E63" s="50"/>
      <c r="F63" s="50"/>
      <c r="G63" s="50"/>
      <c r="H63" s="50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</row>
    <row r="64" spans="1:40" ht="15.75">
      <c r="A64" s="52"/>
      <c r="B64" s="16"/>
      <c r="C64" s="50"/>
      <c r="D64" s="50"/>
      <c r="E64" s="50"/>
      <c r="F64" s="50"/>
      <c r="G64" s="50"/>
      <c r="H64" s="50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</row>
    <row r="65" spans="1:40" ht="15.75">
      <c r="A65" s="52"/>
      <c r="B65" s="16"/>
      <c r="C65" s="50"/>
      <c r="D65" s="50"/>
      <c r="E65" s="50"/>
      <c r="F65" s="50"/>
      <c r="G65" s="50"/>
      <c r="H65" s="50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</row>
    <row r="66" spans="1:40" ht="15.75">
      <c r="A66" s="52"/>
      <c r="B66" s="16"/>
      <c r="C66" s="50"/>
      <c r="D66" s="50"/>
      <c r="E66" s="50"/>
      <c r="F66" s="50"/>
      <c r="G66" s="50"/>
      <c r="H66" s="50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</row>
    <row r="67" spans="1:40" ht="15.75">
      <c r="A67" s="52"/>
      <c r="B67" s="16"/>
      <c r="C67" s="50"/>
      <c r="D67" s="50"/>
      <c r="E67" s="50"/>
      <c r="F67" s="50"/>
      <c r="G67" s="50"/>
      <c r="H67" s="50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</row>
    <row r="68" spans="1:40" ht="15.75">
      <c r="A68" s="52"/>
      <c r="B68" s="16"/>
      <c r="C68" s="50"/>
      <c r="D68" s="50"/>
      <c r="E68" s="50"/>
      <c r="F68" s="50"/>
      <c r="G68" s="50"/>
      <c r="H68" s="50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</row>
    <row r="69" spans="1:40" ht="15.75">
      <c r="A69" s="52"/>
      <c r="B69" s="16"/>
      <c r="C69" s="50"/>
      <c r="D69" s="50"/>
      <c r="E69" s="50"/>
      <c r="F69" s="50"/>
      <c r="G69" s="50"/>
      <c r="H69" s="50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</row>
    <row r="70" spans="1:40" ht="15.75">
      <c r="A70" s="52"/>
      <c r="B70" s="16"/>
      <c r="C70" s="50"/>
      <c r="D70" s="50"/>
      <c r="E70" s="50"/>
      <c r="F70" s="50"/>
      <c r="G70" s="50"/>
      <c r="H70" s="50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</row>
    <row r="71" spans="1:40" ht="15.75">
      <c r="A71" s="52"/>
      <c r="B71" s="16"/>
      <c r="C71" s="50"/>
      <c r="D71" s="50"/>
      <c r="E71" s="50"/>
      <c r="F71" s="50"/>
      <c r="G71" s="50"/>
      <c r="H71" s="50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</row>
    <row r="72" spans="1:40" ht="15.75">
      <c r="A72" s="52"/>
      <c r="B72" s="16"/>
      <c r="C72" s="50"/>
      <c r="D72" s="50"/>
      <c r="E72" s="50"/>
      <c r="F72" s="50"/>
      <c r="G72" s="50"/>
      <c r="H72" s="50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</row>
    <row r="73" spans="1:40" ht="44.25" customHeight="1">
      <c r="A73" s="52"/>
      <c r="B73" s="16"/>
      <c r="C73" s="50"/>
      <c r="D73" s="50"/>
      <c r="E73" s="50"/>
      <c r="F73" s="50"/>
      <c r="G73" s="50"/>
      <c r="H73" s="50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</row>
    <row r="74" spans="1:40" ht="15.75">
      <c r="A74" s="52"/>
      <c r="B74" s="16"/>
      <c r="C74" s="50"/>
      <c r="D74" s="50"/>
      <c r="E74" s="50"/>
      <c r="F74" s="50"/>
      <c r="G74" s="50"/>
      <c r="H74" s="50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</row>
    <row r="75" spans="1:40" ht="15.75">
      <c r="A75" s="52"/>
      <c r="B75" s="16"/>
      <c r="C75" s="50"/>
      <c r="D75" s="50"/>
      <c r="E75" s="50"/>
      <c r="F75" s="50"/>
      <c r="G75" s="50"/>
      <c r="H75" s="50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</row>
    <row r="76" spans="1:40" ht="15.75">
      <c r="A76" s="10"/>
      <c r="B76" s="16"/>
      <c r="C76" s="50"/>
      <c r="D76" s="50"/>
      <c r="E76" s="50"/>
      <c r="F76" s="50"/>
      <c r="G76" s="50"/>
      <c r="H76" s="50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</row>
    <row r="86" ht="45.75" customHeight="1"/>
  </sheetData>
  <sheetProtection/>
  <mergeCells count="34">
    <mergeCell ref="B4:B7"/>
    <mergeCell ref="C6:C7"/>
    <mergeCell ref="V6:V7"/>
    <mergeCell ref="D6:D7"/>
    <mergeCell ref="B43:Z43"/>
    <mergeCell ref="C5:G5"/>
    <mergeCell ref="G6:G7"/>
    <mergeCell ref="B41:Z41"/>
    <mergeCell ref="B42:Z42"/>
    <mergeCell ref="X6:X7"/>
    <mergeCell ref="B34:AN34"/>
    <mergeCell ref="B35:AN35"/>
    <mergeCell ref="B32:Z32"/>
    <mergeCell ref="B39:AN39"/>
    <mergeCell ref="B37:AN37"/>
    <mergeCell ref="Y1:Z1"/>
    <mergeCell ref="Z6:Z7"/>
    <mergeCell ref="C4:H4"/>
    <mergeCell ref="W6:W7"/>
    <mergeCell ref="I5:X5"/>
    <mergeCell ref="A2:Z2"/>
    <mergeCell ref="Y5:Z5"/>
    <mergeCell ref="H6:H7"/>
    <mergeCell ref="A4:A7"/>
    <mergeCell ref="B40:AN40"/>
    <mergeCell ref="B36:AN36"/>
    <mergeCell ref="I4:Z4"/>
    <mergeCell ref="E6:E7"/>
    <mergeCell ref="F6:F7"/>
    <mergeCell ref="I6:U6"/>
    <mergeCell ref="B33:Z33"/>
    <mergeCell ref="B31:Z31"/>
    <mergeCell ref="B38:AN38"/>
    <mergeCell ref="Y6:Y7"/>
  </mergeCells>
  <printOptions/>
  <pageMargins left="0.38" right="0.2" top="0.52" bottom="0.24" header="0.53" footer="0.24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pliok</cp:lastModifiedBy>
  <cp:lastPrinted>2018-07-24T11:01:21Z</cp:lastPrinted>
  <dcterms:created xsi:type="dcterms:W3CDTF">1996-10-08T23:32:33Z</dcterms:created>
  <dcterms:modified xsi:type="dcterms:W3CDTF">2018-07-24T11:02:55Z</dcterms:modified>
  <cp:category/>
  <cp:version/>
  <cp:contentType/>
  <cp:contentStatus/>
</cp:coreProperties>
</file>