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'Лист3'!$A$1:$AD$49</definedName>
  </definedNames>
  <calcPr fullCalcOnLoad="1"/>
</workbook>
</file>

<file path=xl/sharedStrings.xml><?xml version="1.0" encoding="utf-8"?>
<sst xmlns="http://schemas.openxmlformats.org/spreadsheetml/2006/main" count="94" uniqueCount="72">
  <si>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</si>
  <si>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</si>
  <si>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</si>
  <si>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</si>
  <si>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</si>
  <si>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Бобрицька cільська рада</t>
  </si>
  <si>
    <t>Богданівська сільська рада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</si>
  <si>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</si>
  <si>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</si>
  <si>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</si>
  <si>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</si>
  <si>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</si>
  <si>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</si>
  <si>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</si>
  <si>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Руднянська сільська рада</t>
  </si>
  <si>
    <t>Требухівська сільська рада</t>
  </si>
  <si>
    <t>Шевченківська сільська рада</t>
  </si>
  <si>
    <t>В -Димерська селищна рада</t>
  </si>
  <si>
    <t>Калинівська селищна  рада</t>
  </si>
  <si>
    <t>№ пп</t>
  </si>
  <si>
    <t>Утримання об"єктів спільного користування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</si>
  <si>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</si>
  <si>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</si>
  <si>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</si>
  <si>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</si>
  <si>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</si>
  <si>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</si>
  <si>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</si>
  <si>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</si>
  <si>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</si>
  <si>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</si>
  <si>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Інша субвенція (субвенція з обласного бюджету)</t>
  </si>
  <si>
    <t>ККД 41033900  "Освітня субвенція з державного бюджету місцевим бюджетам"</t>
  </si>
  <si>
    <t>ККД 41034200  "Медична субвенція з державного бюджету місцевим бюджетам"</t>
  </si>
  <si>
    <t>ККД 41035800  "Субвенція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дитячих"</t>
  </si>
  <si>
    <t>ККД 41031000 "Субвенція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газу"</t>
  </si>
  <si>
    <t>7)</t>
  </si>
  <si>
    <t>Інша субвенція для утримання дошкільних навчальних закладів у 2017 році</t>
  </si>
  <si>
    <t>Міжбюджетні трансферти районного бюджету  місцевим бюджетам  на 2017 рік</t>
  </si>
  <si>
    <t>тис. грн.</t>
  </si>
  <si>
    <t>Реверсна дотація</t>
  </si>
  <si>
    <t>Субвенція спеціального фонду на:</t>
  </si>
  <si>
    <t xml:space="preserve">Інша субвенція </t>
  </si>
  <si>
    <t>Світильнянська сільська рада</t>
  </si>
  <si>
    <t>Зазимська сільська рада</t>
  </si>
  <si>
    <t>Рожнівська сільська рада</t>
  </si>
  <si>
    <t xml:space="preserve">Кулажинська сільська рада </t>
  </si>
  <si>
    <t>Інша субвенція</t>
  </si>
  <si>
    <t xml:space="preserve">Субвенція спеціального фонду на: </t>
  </si>
  <si>
    <t>Жердівська сільська рада</t>
  </si>
  <si>
    <t>ККД  41020200 "Додаткова дотація на фінансування з місцевих бюджетів переданих з державного бюджету видатків на 2017 рік"</t>
  </si>
  <si>
    <t>8)</t>
  </si>
  <si>
    <t>9)</t>
  </si>
  <si>
    <t>Інша субвенція (співфінансування 20% з обласним бюджетом)</t>
  </si>
  <si>
    <t>Русанівська сільська рада</t>
  </si>
  <si>
    <t>ККД  41035400 "Субвенція з державного бюджету місцевим бюджетам на надання державної підтримки особам з особливими освітніми потребами"</t>
  </si>
  <si>
    <t>ККД  41033600 "Субвенція з державного бюджету місцевим бюджетам на відшкодування вартості лікарських засобів для лікування окремих захворювань"</t>
  </si>
  <si>
    <t>10)</t>
  </si>
  <si>
    <t>ККД  41036600 "Субвенції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самоврядування"</t>
  </si>
  <si>
    <t>11)</t>
  </si>
  <si>
    <t>ККД  41034500 "Субвенція з державного бюджету місцевим бюджетам на здійснення заходів щодо соціально-економічного розвитку окремих територій"</t>
  </si>
  <si>
    <t>ККД 41030800  "Субвенція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територій"</t>
  </si>
  <si>
    <t>ККД 41030600 "Субвенція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розладу"</t>
  </si>
  <si>
    <t>12)</t>
  </si>
  <si>
    <t>ККД  41037000 "Субвенції з державного бюджету місцевим бюджетам на проведення виборів депутатів місцевих рад та сільських, селищних, міських голів"</t>
  </si>
  <si>
    <t>Заступник голови ради</t>
  </si>
  <si>
    <t>А.В.Гоголіна</t>
  </si>
  <si>
    <t>Додаток 5</t>
  </si>
  <si>
    <t>до рішення сесії Броварської районної ради</t>
  </si>
  <si>
    <t xml:space="preserve">від 22.12.2016 № 254-21 позач.-VII    </t>
  </si>
  <si>
    <t xml:space="preserve">(в редакції сесії райради від 19.10.2017                                         </t>
  </si>
  <si>
    <t>№ 395-31 позач.-VII)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</si>
</sst>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206" fontId="6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6" fillId="0" borderId="0" xfId="0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206" fontId="8" fillId="0" borderId="11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206" fontId="8" fillId="33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206" fontId="6" fillId="33" borderId="11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justify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06" fontId="5" fillId="0" borderId="0" xfId="0" applyNumberFormat="1" applyFont="1" applyAlignment="1">
      <alignment horizontal="left"/>
    </xf>
    <xf numFmtId="0" fontId="6" fillId="33" borderId="13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206" fontId="6" fillId="33" borderId="12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"/>
  <sheetViews>
    <sheetView tabSelected="1" zoomScale="93" zoomScaleNormal="93" zoomScaleSheetLayoutView="75" zoomScalePageLayoutView="0" workbookViewId="0" topLeftCell="F19">
      <selection activeCell="M52" sqref="M52"/>
    </sheetView>
  </sheetViews>
  <sheetFormatPr defaultColWidth="7.8515625" defaultRowHeight="12.75"/>
  <cols>
    <col min="1" max="1" width="6.57421875" style="7" customWidth="1"/>
    <col min="2" max="2" width="22.57421875" style="9" customWidth="1"/>
    <col min="3" max="3" width="9.140625" style="27" customWidth="1"/>
    <col min="4" max="4" width="6.421875" style="27" customWidth="1"/>
    <col min="5" max="5" width="8.421875" style="27" customWidth="1"/>
    <col min="6" max="6" width="11.140625" style="27" customWidth="1"/>
    <col min="7" max="7" width="6.28125" style="27" customWidth="1"/>
    <col min="8" max="8" width="6.421875" style="27" customWidth="1"/>
    <col min="9" max="9" width="9.140625" style="27" customWidth="1"/>
    <col min="10" max="10" width="10.140625" style="27" customWidth="1"/>
    <col min="11" max="11" width="7.28125" style="27" customWidth="1"/>
    <col min="12" max="12" width="7.421875" style="27" customWidth="1"/>
    <col min="13" max="13" width="8.8515625" style="9" customWidth="1"/>
    <col min="14" max="14" width="9.00390625" style="9" customWidth="1"/>
    <col min="15" max="15" width="8.7109375" style="9" customWidth="1"/>
    <col min="16" max="16" width="7.140625" style="9" customWidth="1"/>
    <col min="17" max="17" width="9.00390625" style="9" customWidth="1"/>
    <col min="18" max="18" width="10.57421875" style="9" customWidth="1"/>
    <col min="19" max="19" width="9.28125" style="9" customWidth="1"/>
    <col min="20" max="20" width="6.140625" style="9" customWidth="1"/>
    <col min="21" max="21" width="7.140625" style="9" customWidth="1"/>
    <col min="22" max="22" width="7.7109375" style="9" customWidth="1"/>
    <col min="23" max="23" width="6.8515625" style="9" customWidth="1"/>
    <col min="24" max="24" width="7.8515625" style="9" customWidth="1"/>
    <col min="25" max="25" width="9.57421875" style="9" customWidth="1"/>
    <col min="26" max="26" width="8.57421875" style="9" customWidth="1"/>
    <col min="27" max="27" width="8.140625" style="9" customWidth="1"/>
    <col min="28" max="28" width="7.8515625" style="9" customWidth="1"/>
    <col min="29" max="29" width="8.421875" style="9" customWidth="1"/>
    <col min="30" max="30" width="8.57421875" style="9" customWidth="1"/>
    <col min="31" max="31" width="18.28125" style="9" customWidth="1"/>
    <col min="32" max="32" width="16.421875" style="9" customWidth="1"/>
    <col min="33" max="33" width="16.57421875" style="9" customWidth="1"/>
    <col min="34" max="34" width="18.57421875" style="9" customWidth="1"/>
    <col min="35" max="35" width="16.57421875" style="9" customWidth="1"/>
    <col min="36" max="36" width="22.421875" style="9" customWidth="1"/>
    <col min="37" max="37" width="32.00390625" style="9" customWidth="1"/>
    <col min="38" max="38" width="14.7109375" style="9" customWidth="1"/>
    <col min="39" max="39" width="17.28125" style="9" customWidth="1"/>
    <col min="40" max="16384" width="7.8515625" style="9" customWidth="1"/>
  </cols>
  <sheetData>
    <row r="1" spans="2:30" ht="18.75" customHeight="1">
      <c r="B1" s="3"/>
      <c r="C1" s="8"/>
      <c r="D1" s="8"/>
      <c r="E1" s="8"/>
      <c r="F1" s="8"/>
      <c r="G1" s="8"/>
      <c r="H1" s="8"/>
      <c r="I1" s="8"/>
      <c r="J1" s="8"/>
      <c r="K1" s="8"/>
      <c r="L1" s="8"/>
      <c r="W1" s="40" t="s">
        <v>67</v>
      </c>
      <c r="X1" s="40"/>
      <c r="Y1" s="40"/>
      <c r="Z1" s="40"/>
      <c r="AA1" s="36"/>
      <c r="AB1" s="36"/>
      <c r="AC1" s="36"/>
      <c r="AD1" s="36"/>
    </row>
    <row r="2" spans="2:30" ht="18.75" customHeight="1">
      <c r="B2" s="3"/>
      <c r="C2" s="8"/>
      <c r="D2" s="8"/>
      <c r="E2" s="8"/>
      <c r="F2" s="8"/>
      <c r="G2" s="8"/>
      <c r="H2" s="8"/>
      <c r="I2" s="8"/>
      <c r="J2" s="8"/>
      <c r="K2" s="8"/>
      <c r="L2" s="8"/>
      <c r="W2" s="40" t="s">
        <v>68</v>
      </c>
      <c r="X2" s="40"/>
      <c r="Y2" s="40"/>
      <c r="Z2" s="40"/>
      <c r="AA2" s="42"/>
      <c r="AB2" s="36"/>
      <c r="AC2" s="36"/>
      <c r="AD2" s="36"/>
    </row>
    <row r="3" spans="2:30" ht="18.75" customHeight="1">
      <c r="B3" s="3"/>
      <c r="C3" s="8"/>
      <c r="D3" s="8"/>
      <c r="E3" s="8"/>
      <c r="F3" s="8"/>
      <c r="G3" s="8"/>
      <c r="H3" s="8"/>
      <c r="I3" s="8"/>
      <c r="J3" s="8"/>
      <c r="K3" s="8"/>
      <c r="L3" s="8"/>
      <c r="W3" s="41" t="s">
        <v>69</v>
      </c>
      <c r="X3" s="41"/>
      <c r="Y3" s="41"/>
      <c r="Z3" s="41"/>
      <c r="AA3" s="36"/>
      <c r="AB3" s="36"/>
      <c r="AC3" s="36"/>
      <c r="AD3" s="36"/>
    </row>
    <row r="4" spans="2:30" ht="18.75" customHeight="1">
      <c r="B4" s="3"/>
      <c r="C4" s="8"/>
      <c r="D4" s="8"/>
      <c r="E4" s="8"/>
      <c r="F4" s="8"/>
      <c r="G4" s="8"/>
      <c r="H4" s="8"/>
      <c r="I4" s="8"/>
      <c r="J4" s="8"/>
      <c r="K4" s="8"/>
      <c r="L4" s="8"/>
      <c r="W4" s="41" t="s">
        <v>70</v>
      </c>
      <c r="X4" s="41"/>
      <c r="Y4" s="41"/>
      <c r="Z4" s="41"/>
      <c r="AA4" s="36"/>
      <c r="AB4" s="36"/>
      <c r="AC4" s="36"/>
      <c r="AD4" s="36"/>
    </row>
    <row r="5" spans="1:31" s="1" customFormat="1" ht="17.25" customHeight="1">
      <c r="A5" s="7"/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 t="s">
        <v>71</v>
      </c>
      <c r="X5" s="9"/>
      <c r="Y5" s="9"/>
      <c r="Z5" s="36"/>
      <c r="AA5" s="36"/>
      <c r="AB5" s="36"/>
      <c r="AC5" s="36"/>
      <c r="AD5" s="36"/>
      <c r="AE5" s="2"/>
    </row>
    <row r="6" spans="1:30" ht="23.25" customHeight="1">
      <c r="A6" s="52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s="7" customFormat="1" ht="36" customHeight="1">
      <c r="A7" s="10"/>
      <c r="B7" s="9"/>
      <c r="C7" s="11"/>
      <c r="D7" s="11"/>
      <c r="E7" s="11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4" t="s">
        <v>39</v>
      </c>
    </row>
    <row r="8" spans="1:30" s="7" customFormat="1" ht="39.75" customHeight="1">
      <c r="A8" s="53" t="s">
        <v>19</v>
      </c>
      <c r="B8" s="56" t="s">
        <v>0</v>
      </c>
      <c r="C8" s="43" t="s">
        <v>2</v>
      </c>
      <c r="D8" s="44"/>
      <c r="E8" s="44"/>
      <c r="F8" s="44"/>
      <c r="G8" s="44"/>
      <c r="H8" s="44"/>
      <c r="I8" s="44"/>
      <c r="J8" s="44"/>
      <c r="K8" s="44"/>
      <c r="L8" s="45"/>
      <c r="M8" s="43" t="s">
        <v>22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</row>
    <row r="9" spans="1:30" s="7" customFormat="1" ht="54.75" customHeight="1">
      <c r="A9" s="54"/>
      <c r="B9" s="57"/>
      <c r="C9" s="43" t="s">
        <v>3</v>
      </c>
      <c r="D9" s="44"/>
      <c r="E9" s="44"/>
      <c r="F9" s="44"/>
      <c r="G9" s="35"/>
      <c r="H9" s="35"/>
      <c r="I9" s="43" t="s">
        <v>48</v>
      </c>
      <c r="J9" s="44"/>
      <c r="K9" s="44"/>
      <c r="L9" s="45"/>
      <c r="M9" s="43" t="s">
        <v>3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43" t="s">
        <v>41</v>
      </c>
      <c r="AB9" s="44"/>
      <c r="AC9" s="44"/>
      <c r="AD9" s="45"/>
    </row>
    <row r="10" spans="1:30" s="7" customFormat="1" ht="64.5" customHeight="1">
      <c r="A10" s="54"/>
      <c r="B10" s="57"/>
      <c r="C10" s="46" t="s">
        <v>20</v>
      </c>
      <c r="D10" s="48" t="s">
        <v>47</v>
      </c>
      <c r="E10" s="46" t="s">
        <v>40</v>
      </c>
      <c r="F10" s="46" t="s">
        <v>37</v>
      </c>
      <c r="G10" s="46" t="s">
        <v>57</v>
      </c>
      <c r="H10" s="46" t="s">
        <v>63</v>
      </c>
      <c r="I10" s="46" t="s">
        <v>53</v>
      </c>
      <c r="J10" s="46" t="s">
        <v>47</v>
      </c>
      <c r="K10" s="46" t="s">
        <v>57</v>
      </c>
      <c r="L10" s="46" t="s">
        <v>59</v>
      </c>
      <c r="M10" s="49" t="s">
        <v>30</v>
      </c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46" t="s">
        <v>31</v>
      </c>
      <c r="Y10" s="46" t="s">
        <v>20</v>
      </c>
      <c r="Z10" s="46" t="s">
        <v>42</v>
      </c>
      <c r="AA10" s="46" t="s">
        <v>57</v>
      </c>
      <c r="AB10" s="46" t="s">
        <v>59</v>
      </c>
      <c r="AC10" s="46" t="s">
        <v>20</v>
      </c>
      <c r="AD10" s="46" t="s">
        <v>42</v>
      </c>
    </row>
    <row r="11" spans="1:30" ht="12">
      <c r="A11" s="55"/>
      <c r="B11" s="58"/>
      <c r="C11" s="47"/>
      <c r="D11" s="48"/>
      <c r="E11" s="47"/>
      <c r="F11" s="47"/>
      <c r="G11" s="47"/>
      <c r="H11" s="47"/>
      <c r="I11" s="47"/>
      <c r="J11" s="47"/>
      <c r="K11" s="47"/>
      <c r="L11" s="47"/>
      <c r="M11" s="15" t="s">
        <v>24</v>
      </c>
      <c r="N11" s="15" t="s">
        <v>25</v>
      </c>
      <c r="O11" s="15" t="s">
        <v>26</v>
      </c>
      <c r="P11" s="15" t="s">
        <v>27</v>
      </c>
      <c r="Q11" s="15" t="s">
        <v>28</v>
      </c>
      <c r="R11" s="15" t="s">
        <v>29</v>
      </c>
      <c r="S11" s="15" t="s">
        <v>36</v>
      </c>
      <c r="T11" s="15" t="s">
        <v>51</v>
      </c>
      <c r="U11" s="15" t="s">
        <v>52</v>
      </c>
      <c r="V11" s="15" t="s">
        <v>57</v>
      </c>
      <c r="W11" s="15" t="s">
        <v>63</v>
      </c>
      <c r="X11" s="47"/>
      <c r="Y11" s="47"/>
      <c r="Z11" s="47"/>
      <c r="AA11" s="47"/>
      <c r="AB11" s="47"/>
      <c r="AC11" s="47"/>
      <c r="AD11" s="47"/>
    </row>
    <row r="12" spans="1:30" ht="12">
      <c r="A12" s="16">
        <v>1</v>
      </c>
      <c r="B12" s="17" t="s">
        <v>5</v>
      </c>
      <c r="C12" s="18"/>
      <c r="D12" s="18"/>
      <c r="E12" s="18"/>
      <c r="F12" s="18">
        <f>1564.059+27.244</f>
        <v>1591.3029999999999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16">
        <v>2</v>
      </c>
      <c r="B13" s="17" t="s">
        <v>6</v>
      </c>
      <c r="C13" s="18"/>
      <c r="D13" s="18"/>
      <c r="E13" s="18"/>
      <c r="F13" s="18">
        <f>1775.741+35.238+100</f>
        <v>1910.979</v>
      </c>
      <c r="G13" s="18"/>
      <c r="H13" s="18"/>
      <c r="I13" s="18"/>
      <c r="J13" s="18">
        <f>299.995+38.12216</f>
        <v>338.11716</v>
      </c>
      <c r="K13" s="18">
        <f>100</f>
        <v>100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>
        <f>24.492+105</f>
        <v>129.492</v>
      </c>
      <c r="AA13" s="18"/>
      <c r="AB13" s="18"/>
      <c r="AC13" s="18"/>
      <c r="AD13" s="18">
        <v>64.573</v>
      </c>
    </row>
    <row r="14" spans="1:30" ht="12">
      <c r="A14" s="16">
        <v>3</v>
      </c>
      <c r="B14" s="17" t="s">
        <v>7</v>
      </c>
      <c r="C14" s="18"/>
      <c r="D14" s="18"/>
      <c r="E14" s="18"/>
      <c r="F14" s="18">
        <f>2543.222+50.327</f>
        <v>2593.549</v>
      </c>
      <c r="G14" s="18"/>
      <c r="H14" s="18"/>
      <c r="I14" s="18"/>
      <c r="J14" s="18"/>
      <c r="K14" s="18">
        <f>588.138</f>
        <v>588.138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>
        <f>337.3+29+22.13</f>
        <v>388.43</v>
      </c>
      <c r="AA14" s="18"/>
      <c r="AB14" s="18"/>
      <c r="AC14" s="18"/>
      <c r="AD14" s="18">
        <v>300</v>
      </c>
    </row>
    <row r="15" spans="1:30" ht="12">
      <c r="A15" s="16">
        <v>4</v>
      </c>
      <c r="B15" s="17" t="s">
        <v>49</v>
      </c>
      <c r="C15" s="18"/>
      <c r="D15" s="18"/>
      <c r="E15" s="18"/>
      <c r="F15" s="18"/>
      <c r="G15" s="18"/>
      <c r="H15" s="18"/>
      <c r="I15" s="18"/>
      <c r="J15" s="18">
        <f>293.95+138.999+30</f>
        <v>462.94899999999996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6">
        <v>5</v>
      </c>
      <c r="B16" s="17" t="s">
        <v>44</v>
      </c>
      <c r="C16" s="18"/>
      <c r="D16" s="18"/>
      <c r="E16" s="18"/>
      <c r="F16" s="18"/>
      <c r="G16" s="18">
        <v>1500</v>
      </c>
      <c r="H16" s="18"/>
      <c r="I16" s="18"/>
      <c r="J16" s="18"/>
      <c r="K16" s="18">
        <v>3000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>
        <f>68+48+100+66+4</f>
        <v>286</v>
      </c>
      <c r="AA16" s="18"/>
      <c r="AB16" s="18"/>
      <c r="AC16" s="18"/>
      <c r="AD16" s="18">
        <f>50+16</f>
        <v>66</v>
      </c>
    </row>
    <row r="17" spans="1:30" ht="12">
      <c r="A17" s="16">
        <v>6</v>
      </c>
      <c r="B17" s="17" t="s">
        <v>8</v>
      </c>
      <c r="C17" s="18"/>
      <c r="D17" s="18"/>
      <c r="E17" s="18"/>
      <c r="F17" s="18">
        <f>3160.216+60.832</f>
        <v>3221.048</v>
      </c>
      <c r="G17" s="18"/>
      <c r="H17" s="18"/>
      <c r="I17" s="18"/>
      <c r="J17" s="18">
        <f>657.3828+117.8+681.362</f>
        <v>1456.5448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>
        <f>480+10+200-110+225</f>
        <v>805</v>
      </c>
      <c r="AA17" s="18"/>
      <c r="AB17" s="18"/>
      <c r="AC17" s="18"/>
      <c r="AD17" s="18">
        <v>110</v>
      </c>
    </row>
    <row r="18" spans="1:30" ht="12">
      <c r="A18" s="16">
        <v>7</v>
      </c>
      <c r="B18" s="17" t="s">
        <v>9</v>
      </c>
      <c r="C18" s="18"/>
      <c r="D18" s="18"/>
      <c r="E18" s="18"/>
      <c r="F18" s="18">
        <f>2409.303+53.641</f>
        <v>2462.944</v>
      </c>
      <c r="G18" s="18"/>
      <c r="H18" s="18"/>
      <c r="I18" s="18"/>
      <c r="J18" s="18">
        <f>30</f>
        <v>30</v>
      </c>
      <c r="K18" s="18">
        <f>300</f>
        <v>300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6">
        <v>8</v>
      </c>
      <c r="B19" s="17" t="s">
        <v>46</v>
      </c>
      <c r="C19" s="18"/>
      <c r="D19" s="18">
        <f>68.5+77</f>
        <v>145.5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6">
        <v>9</v>
      </c>
      <c r="B20" s="17" t="s">
        <v>10</v>
      </c>
      <c r="C20" s="18"/>
      <c r="D20" s="18"/>
      <c r="E20" s="18"/>
      <c r="F20" s="18">
        <f>1805.838+26.832</f>
        <v>1832.67</v>
      </c>
      <c r="G20" s="18"/>
      <c r="H20" s="18"/>
      <c r="I20" s="18"/>
      <c r="J20" s="18">
        <f>740+386.582</f>
        <v>1126.5819999999999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6">
        <v>10</v>
      </c>
      <c r="B21" s="17" t="s">
        <v>11</v>
      </c>
      <c r="C21" s="18"/>
      <c r="D21" s="18"/>
      <c r="E21" s="18"/>
      <c r="F21" s="18">
        <f>1956.324+36.087</f>
        <v>1992.411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>
        <f>126.8</f>
        <v>126.8</v>
      </c>
    </row>
    <row r="22" spans="1:30" ht="12">
      <c r="A22" s="16">
        <v>11</v>
      </c>
      <c r="B22" s="17" t="s">
        <v>12</v>
      </c>
      <c r="C22" s="18"/>
      <c r="D22" s="18"/>
      <c r="E22" s="18"/>
      <c r="F22" s="18">
        <f>1270.524+32.797+50</f>
        <v>1353.321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>
        <f>195+20+20.6</f>
        <v>235.6</v>
      </c>
      <c r="AA22" s="18"/>
      <c r="AB22" s="18"/>
      <c r="AC22" s="18"/>
      <c r="AD22" s="18">
        <f>115+89.4+165</f>
        <v>369.4</v>
      </c>
    </row>
    <row r="23" spans="1:30" ht="12">
      <c r="A23" s="16">
        <v>12</v>
      </c>
      <c r="B23" s="17" t="s">
        <v>45</v>
      </c>
      <c r="C23" s="18"/>
      <c r="D23" s="18"/>
      <c r="E23" s="18"/>
      <c r="F23" s="18"/>
      <c r="G23" s="18"/>
      <c r="H23" s="18"/>
      <c r="I23" s="18"/>
      <c r="J23" s="18">
        <v>1200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>
        <v>132.9</v>
      </c>
      <c r="AA23" s="18"/>
      <c r="AB23" s="18"/>
      <c r="AC23" s="18"/>
      <c r="AD23" s="18">
        <f>68.09</f>
        <v>68.09</v>
      </c>
    </row>
    <row r="24" spans="1:30" ht="12">
      <c r="A24" s="16">
        <v>13</v>
      </c>
      <c r="B24" s="17" t="s">
        <v>13</v>
      </c>
      <c r="C24" s="18"/>
      <c r="D24" s="18"/>
      <c r="E24" s="18"/>
      <c r="F24" s="18">
        <f>473.533+7.753</f>
        <v>481.286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6">
        <v>14</v>
      </c>
      <c r="B25" s="17" t="s">
        <v>14</v>
      </c>
      <c r="C25" s="18"/>
      <c r="D25" s="18">
        <f>174.40073</f>
        <v>174.40073</v>
      </c>
      <c r="E25" s="18"/>
      <c r="F25" s="18">
        <f>1361.166+24.663+0.8</f>
        <v>1386.629</v>
      </c>
      <c r="G25" s="18"/>
      <c r="H25" s="18"/>
      <c r="I25" s="18"/>
      <c r="J25" s="18">
        <f>1134.318</f>
        <v>1134.318</v>
      </c>
      <c r="K25" s="18">
        <f>831.626</f>
        <v>831.626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12">
      <c r="A26" s="16">
        <v>15</v>
      </c>
      <c r="B26" s="17" t="s">
        <v>54</v>
      </c>
      <c r="C26" s="18"/>
      <c r="D26" s="18"/>
      <c r="E26" s="18"/>
      <c r="F26" s="18"/>
      <c r="G26" s="18"/>
      <c r="H26" s="18"/>
      <c r="I26" s="18"/>
      <c r="J26" s="18"/>
      <c r="K26" s="18">
        <f>50</f>
        <v>50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250</v>
      </c>
    </row>
    <row r="27" spans="1:30" ht="12">
      <c r="A27" s="16">
        <v>16</v>
      </c>
      <c r="B27" s="17" t="s">
        <v>43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200</v>
      </c>
      <c r="AA27" s="18"/>
      <c r="AB27" s="18"/>
      <c r="AC27" s="18"/>
      <c r="AD27" s="18">
        <v>120</v>
      </c>
    </row>
    <row r="28" spans="1:30" ht="12">
      <c r="A28" s="16">
        <v>17</v>
      </c>
      <c r="B28" s="17" t="s">
        <v>15</v>
      </c>
      <c r="C28" s="18"/>
      <c r="D28" s="18"/>
      <c r="E28" s="18"/>
      <c r="F28" s="18">
        <f>3205.362+51.594</f>
        <v>3256.956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12">
      <c r="A29" s="16">
        <v>18</v>
      </c>
      <c r="B29" s="17" t="s">
        <v>16</v>
      </c>
      <c r="C29" s="18"/>
      <c r="D29" s="18"/>
      <c r="E29" s="18"/>
      <c r="F29" s="18">
        <f>2031.458+42.259</f>
        <v>2073.717</v>
      </c>
      <c r="G29" s="18"/>
      <c r="H29" s="18"/>
      <c r="I29" s="18"/>
      <c r="J29" s="18">
        <f>507.602+99.5</f>
        <v>607.102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>
        <f>6+28.1</f>
        <v>34.1</v>
      </c>
      <c r="AA29" s="18"/>
      <c r="AB29" s="18"/>
      <c r="AC29" s="18"/>
      <c r="AD29" s="18">
        <v>25</v>
      </c>
    </row>
    <row r="30" spans="1:30" ht="12">
      <c r="A30" s="16">
        <v>19</v>
      </c>
      <c r="B30" s="17" t="s">
        <v>17</v>
      </c>
      <c r="C30" s="18"/>
      <c r="D30" s="18"/>
      <c r="E30" s="18"/>
      <c r="F30" s="18">
        <f>3476.238-1292.1617</f>
        <v>2184.0762999999997</v>
      </c>
      <c r="G30" s="18"/>
      <c r="H30" s="18">
        <v>371.6</v>
      </c>
      <c r="I30" s="18"/>
      <c r="J30" s="18">
        <f>2103.5792+2000</f>
        <v>4103.5792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>
        <f>339.9+15+286.85152+100</f>
        <v>741.75152</v>
      </c>
      <c r="AA30" s="18"/>
      <c r="AB30" s="18"/>
      <c r="AC30" s="18"/>
      <c r="AD30" s="18">
        <f>100</f>
        <v>100</v>
      </c>
    </row>
    <row r="31" spans="1:30" ht="12">
      <c r="A31" s="16">
        <v>20</v>
      </c>
      <c r="B31" s="17" t="s">
        <v>18</v>
      </c>
      <c r="C31" s="18"/>
      <c r="D31" s="18"/>
      <c r="E31" s="18"/>
      <c r="F31" s="18">
        <f>2498.076+50.935</f>
        <v>2549.011</v>
      </c>
      <c r="G31" s="18"/>
      <c r="H31" s="18"/>
      <c r="I31" s="18"/>
      <c r="J31" s="18">
        <f>247.87+651.624+618.905</f>
        <v>1518.399</v>
      </c>
      <c r="K31" s="18"/>
      <c r="L31" s="18">
        <v>1000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>
        <f>716.3+30+24.7+30</f>
        <v>801</v>
      </c>
      <c r="AA31" s="18"/>
      <c r="AB31" s="18"/>
      <c r="AC31" s="18"/>
      <c r="AD31" s="18">
        <v>200</v>
      </c>
    </row>
    <row r="32" spans="1:30" ht="24">
      <c r="A32" s="16">
        <v>21</v>
      </c>
      <c r="B32" s="19" t="s">
        <v>21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>
        <f>11911-11911</f>
        <v>0</v>
      </c>
      <c r="N32" s="18">
        <f>13150-13150</f>
        <v>0</v>
      </c>
      <c r="O32" s="18">
        <f>100-100</f>
        <v>0</v>
      </c>
      <c r="P32" s="18">
        <f>60-60</f>
        <v>0</v>
      </c>
      <c r="Q32" s="18"/>
      <c r="R32" s="18">
        <v>7932.3</v>
      </c>
      <c r="S32" s="18">
        <f>1250+22</f>
        <v>1272</v>
      </c>
      <c r="T32" s="18"/>
      <c r="U32" s="18"/>
      <c r="V32" s="18"/>
      <c r="W32" s="18"/>
      <c r="X32" s="18">
        <v>35.5</v>
      </c>
      <c r="Y32" s="18"/>
      <c r="Z32" s="18">
        <f>530+211.5+120+67.2</f>
        <v>928.7</v>
      </c>
      <c r="AA32" s="18"/>
      <c r="AB32" s="18"/>
      <c r="AC32" s="18"/>
      <c r="AD32" s="18"/>
    </row>
    <row r="33" spans="1:30" ht="12">
      <c r="A33" s="16">
        <v>22</v>
      </c>
      <c r="B33" s="20" t="s">
        <v>4</v>
      </c>
      <c r="C33" s="21">
        <f>469.9+70</f>
        <v>539.9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8">
        <v>58541.9</v>
      </c>
      <c r="S33" s="18"/>
      <c r="T33" s="18"/>
      <c r="U33" s="18"/>
      <c r="V33" s="18"/>
      <c r="W33" s="18"/>
      <c r="X33" s="18"/>
      <c r="Y33" s="18">
        <f>20100+392.8+400+17000+190.8+1800+1725+480+2010+1300</f>
        <v>45398.600000000006</v>
      </c>
      <c r="Z33" s="18"/>
      <c r="AA33" s="18"/>
      <c r="AB33" s="18"/>
      <c r="AC33" s="18">
        <f>10000+98+260+120+1085+625+1405.3</f>
        <v>13593.3</v>
      </c>
      <c r="AD33" s="18"/>
    </row>
    <row r="34" spans="1:30" s="3" customFormat="1" ht="18" customHeight="1">
      <c r="A34" s="16">
        <v>23</v>
      </c>
      <c r="B34" s="20" t="s">
        <v>23</v>
      </c>
      <c r="C34" s="21"/>
      <c r="D34" s="21"/>
      <c r="E34" s="21">
        <v>8856</v>
      </c>
      <c r="F34" s="21"/>
      <c r="G34" s="21"/>
      <c r="H34" s="21"/>
      <c r="I34" s="21">
        <v>307.168</v>
      </c>
      <c r="J34" s="21"/>
      <c r="K34" s="21"/>
      <c r="L34" s="21"/>
      <c r="M34" s="18">
        <f>72782+8850</f>
        <v>81632</v>
      </c>
      <c r="N34" s="18">
        <f>81452-4500+100+39818</f>
        <v>116870</v>
      </c>
      <c r="O34" s="18">
        <f>3584.6-279</f>
        <v>3305.6</v>
      </c>
      <c r="P34" s="18">
        <v>786</v>
      </c>
      <c r="Q34" s="21">
        <v>77683.6</v>
      </c>
      <c r="R34" s="18">
        <f>43820.1+2299.9862</f>
        <v>46120.0862</v>
      </c>
      <c r="S34" s="18">
        <v>40649.8</v>
      </c>
      <c r="T34" s="18">
        <f>333.5+84.078</f>
        <v>417.578</v>
      </c>
      <c r="U34" s="18">
        <v>2249</v>
      </c>
      <c r="V34" s="18">
        <v>3306</v>
      </c>
      <c r="W34" s="18">
        <v>373.9</v>
      </c>
      <c r="X34" s="18">
        <v>2114.5</v>
      </c>
      <c r="Y34" s="18"/>
      <c r="Z34" s="18"/>
      <c r="AA34" s="18">
        <v>6072.909</v>
      </c>
      <c r="AB34" s="18">
        <v>1000</v>
      </c>
      <c r="AC34" s="18"/>
      <c r="AD34" s="18"/>
    </row>
    <row r="35" spans="1:31" s="3" customFormat="1" ht="18.75" customHeight="1">
      <c r="A35" s="22"/>
      <c r="B35" s="23" t="s">
        <v>1</v>
      </c>
      <c r="C35" s="24">
        <f aca="true" t="shared" si="0" ref="C35:AD35">SUM(C12:C34)</f>
        <v>539.9</v>
      </c>
      <c r="D35" s="24">
        <f t="shared" si="0"/>
        <v>319.90073</v>
      </c>
      <c r="E35" s="24">
        <f t="shared" si="0"/>
        <v>8856</v>
      </c>
      <c r="F35" s="24">
        <f t="shared" si="0"/>
        <v>28889.900299999998</v>
      </c>
      <c r="G35" s="24">
        <f t="shared" si="0"/>
        <v>1500</v>
      </c>
      <c r="H35" s="24">
        <f t="shared" si="0"/>
        <v>371.6</v>
      </c>
      <c r="I35" s="24">
        <f t="shared" si="0"/>
        <v>307.168</v>
      </c>
      <c r="J35" s="24">
        <f t="shared" si="0"/>
        <v>11977.59116</v>
      </c>
      <c r="K35" s="24">
        <f t="shared" si="0"/>
        <v>4869.764</v>
      </c>
      <c r="L35" s="24">
        <f t="shared" si="0"/>
        <v>1000</v>
      </c>
      <c r="M35" s="24">
        <f t="shared" si="0"/>
        <v>81632</v>
      </c>
      <c r="N35" s="24">
        <f t="shared" si="0"/>
        <v>116870</v>
      </c>
      <c r="O35" s="24">
        <f t="shared" si="0"/>
        <v>3305.6</v>
      </c>
      <c r="P35" s="24">
        <f t="shared" si="0"/>
        <v>786</v>
      </c>
      <c r="Q35" s="24">
        <f t="shared" si="0"/>
        <v>77683.6</v>
      </c>
      <c r="R35" s="24">
        <f t="shared" si="0"/>
        <v>112594.2862</v>
      </c>
      <c r="S35" s="24">
        <f t="shared" si="0"/>
        <v>41921.8</v>
      </c>
      <c r="T35" s="24">
        <f t="shared" si="0"/>
        <v>417.578</v>
      </c>
      <c r="U35" s="24">
        <f t="shared" si="0"/>
        <v>2249</v>
      </c>
      <c r="V35" s="24">
        <f t="shared" si="0"/>
        <v>3306</v>
      </c>
      <c r="W35" s="24">
        <f t="shared" si="0"/>
        <v>373.9</v>
      </c>
      <c r="X35" s="24">
        <f t="shared" si="0"/>
        <v>2150</v>
      </c>
      <c r="Y35" s="24">
        <f t="shared" si="0"/>
        <v>45398.600000000006</v>
      </c>
      <c r="Z35" s="24">
        <f t="shared" si="0"/>
        <v>4682.97352</v>
      </c>
      <c r="AA35" s="24">
        <f t="shared" si="0"/>
        <v>6072.909</v>
      </c>
      <c r="AB35" s="24">
        <f t="shared" si="0"/>
        <v>1000</v>
      </c>
      <c r="AC35" s="24">
        <f t="shared" si="0"/>
        <v>13593.3</v>
      </c>
      <c r="AD35" s="24">
        <f t="shared" si="0"/>
        <v>1799.8629999999998</v>
      </c>
      <c r="AE35" s="6"/>
    </row>
    <row r="36" spans="1:30" s="3" customFormat="1" ht="12">
      <c r="A36" s="4" t="s">
        <v>24</v>
      </c>
      <c r="B36" s="37" t="s">
        <v>62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" customFormat="1" ht="12">
      <c r="A37" s="4" t="s">
        <v>25</v>
      </c>
      <c r="B37" s="38" t="s">
        <v>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s="3" customFormat="1" ht="23.25" customHeight="1">
      <c r="A38" s="4" t="s">
        <v>26</v>
      </c>
      <c r="B38" s="39" t="s">
        <v>34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3" customFormat="1" ht="12">
      <c r="A39" s="4" t="s">
        <v>27</v>
      </c>
      <c r="B39" s="38" t="s">
        <v>35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s="3" customFormat="1" ht="12">
      <c r="A40" s="4" t="s">
        <v>28</v>
      </c>
      <c r="B40" s="38" t="s">
        <v>32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s="3" customFormat="1" ht="12">
      <c r="A41" s="4" t="s">
        <v>29</v>
      </c>
      <c r="B41" s="38" t="s">
        <v>33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s="3" customFormat="1" ht="12">
      <c r="A42" s="4" t="s">
        <v>36</v>
      </c>
      <c r="B42" s="38" t="s">
        <v>50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3" customFormat="1" ht="12">
      <c r="A43" s="4" t="s">
        <v>51</v>
      </c>
      <c r="B43" s="38" t="s">
        <v>55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s="3" customFormat="1" ht="12">
      <c r="A44" s="4" t="s">
        <v>52</v>
      </c>
      <c r="B44" s="38" t="s">
        <v>56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s="3" customFormat="1" ht="16.5" customHeight="1">
      <c r="A45" s="4" t="s">
        <v>57</v>
      </c>
      <c r="B45" s="38" t="s">
        <v>60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s="3" customFormat="1" ht="41.25" customHeight="1">
      <c r="A46" s="30" t="s">
        <v>59</v>
      </c>
      <c r="B46" s="38" t="s">
        <v>58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s="3" customFormat="1" ht="15" customHeight="1">
      <c r="A47" s="30" t="s">
        <v>63</v>
      </c>
      <c r="B47" s="38" t="s">
        <v>64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s="32" customFormat="1" ht="15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9" s="28" customFormat="1" ht="15.75">
      <c r="A49" s="31"/>
      <c r="B49" s="32"/>
      <c r="C49" s="32" t="s">
        <v>65</v>
      </c>
      <c r="D49" s="32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 t="s">
        <v>66</v>
      </c>
      <c r="T49" s="34"/>
      <c r="U49" s="34"/>
      <c r="V49" s="34"/>
      <c r="W49" s="34"/>
      <c r="X49" s="33"/>
      <c r="Y49" s="33"/>
      <c r="Z49" s="33"/>
      <c r="AA49" s="33"/>
      <c r="AB49" s="33"/>
      <c r="AC49" s="33"/>
      <c r="AD49" s="32"/>
      <c r="AE49" s="9"/>
      <c r="AF49" s="9"/>
      <c r="AG49" s="9"/>
      <c r="AH49" s="9"/>
      <c r="AI49" s="9"/>
      <c r="AJ49" s="9"/>
      <c r="AK49" s="9"/>
      <c r="AL49" s="9"/>
      <c r="AM49" s="9"/>
    </row>
    <row r="50" spans="1:39" s="28" customFormat="1" ht="12">
      <c r="A50" s="25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s="28" customFormat="1" ht="12">
      <c r="A51" s="25"/>
      <c r="B51" s="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s="28" customFormat="1" ht="12">
      <c r="A52" s="25"/>
      <c r="B52" s="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ht="12">
      <c r="A53" s="25"/>
    </row>
    <row r="54" ht="12">
      <c r="A54" s="29"/>
    </row>
    <row r="55" ht="12">
      <c r="A55" s="29"/>
    </row>
    <row r="56" ht="12">
      <c r="A56" s="29"/>
    </row>
    <row r="57" ht="12">
      <c r="A57" s="29"/>
    </row>
    <row r="58" ht="12">
      <c r="A58" s="29"/>
    </row>
    <row r="59" ht="12">
      <c r="A59" s="29"/>
    </row>
    <row r="60" ht="12">
      <c r="A60" s="29"/>
    </row>
    <row r="61" ht="12">
      <c r="A61" s="29"/>
    </row>
    <row r="62" ht="12">
      <c r="A62" s="29"/>
    </row>
    <row r="63" ht="12">
      <c r="A63" s="29"/>
    </row>
    <row r="64" ht="12">
      <c r="A64" s="29"/>
    </row>
    <row r="65" ht="12">
      <c r="A65" s="29"/>
    </row>
    <row r="66" ht="12">
      <c r="A66" s="29"/>
    </row>
    <row r="67" ht="12">
      <c r="A67" s="29"/>
    </row>
    <row r="68" ht="12">
      <c r="A68" s="29"/>
    </row>
    <row r="69" ht="12">
      <c r="A69" s="29"/>
    </row>
    <row r="70" ht="12">
      <c r="A70" s="29"/>
    </row>
    <row r="71" ht="12">
      <c r="A71" s="29"/>
    </row>
    <row r="72" ht="12">
      <c r="A72" s="29"/>
    </row>
    <row r="73" ht="12">
      <c r="A73" s="29"/>
    </row>
    <row r="74" ht="12">
      <c r="A74" s="29"/>
    </row>
    <row r="75" ht="12">
      <c r="A75" s="29"/>
    </row>
    <row r="76" ht="44.25" customHeight="1">
      <c r="A76" s="29"/>
    </row>
    <row r="77" ht="12">
      <c r="A77" s="29"/>
    </row>
    <row r="78" ht="12">
      <c r="A78" s="29"/>
    </row>
    <row r="79" ht="12">
      <c r="A79" s="29"/>
    </row>
    <row r="89" ht="45.75" customHeight="1"/>
  </sheetData>
  <sheetProtection/>
  <mergeCells count="43">
    <mergeCell ref="C8:L8"/>
    <mergeCell ref="G10:G11"/>
    <mergeCell ref="A6:AD6"/>
    <mergeCell ref="A8:A11"/>
    <mergeCell ref="B47:AD47"/>
    <mergeCell ref="H10:H11"/>
    <mergeCell ref="B8:B11"/>
    <mergeCell ref="M8:AD8"/>
    <mergeCell ref="M9:Z9"/>
    <mergeCell ref="AA9:AD9"/>
    <mergeCell ref="AA10:AA11"/>
    <mergeCell ref="I10:I11"/>
    <mergeCell ref="AB10:AB11"/>
    <mergeCell ref="Y10:Y11"/>
    <mergeCell ref="M10:W10"/>
    <mergeCell ref="Z10:Z11"/>
    <mergeCell ref="X10:X11"/>
    <mergeCell ref="AD10:AD11"/>
    <mergeCell ref="AC10:AC11"/>
    <mergeCell ref="C9:F9"/>
    <mergeCell ref="C10:C11"/>
    <mergeCell ref="D10:D11"/>
    <mergeCell ref="K10:K11"/>
    <mergeCell ref="L10:L11"/>
    <mergeCell ref="E10:E11"/>
    <mergeCell ref="F10:F11"/>
    <mergeCell ref="B46:AD46"/>
    <mergeCell ref="B45:AD45"/>
    <mergeCell ref="B43:AD43"/>
    <mergeCell ref="B44:AD44"/>
    <mergeCell ref="B42:AD42"/>
    <mergeCell ref="B40:AD40"/>
    <mergeCell ref="B41:AD41"/>
    <mergeCell ref="B36:AD36"/>
    <mergeCell ref="B39:AD39"/>
    <mergeCell ref="B37:AD37"/>
    <mergeCell ref="B38:AD38"/>
    <mergeCell ref="W1:Z1"/>
    <mergeCell ref="W3:Z3"/>
    <mergeCell ref="W4:Z4"/>
    <mergeCell ref="W2:AA2"/>
    <mergeCell ref="I9:L9"/>
    <mergeCell ref="J10:J11"/>
  </mergeCells>
  <printOptions/>
  <pageMargins left="0.44" right="0.2" top="0.38" bottom="0.24" header="0.34" footer="0.2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2017-10-20T07:56:40Z</cp:lastPrinted>
  <dcterms:created xsi:type="dcterms:W3CDTF">1996-10-08T23:32:33Z</dcterms:created>
  <dcterms:modified xsi:type="dcterms:W3CDTF">2017-10-20T07:57:38Z</dcterms:modified>
  <cp:category/>
  <cp:version/>
  <cp:contentType/>
  <cp:contentStatus/>
</cp:coreProperties>
</file>