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360" windowHeight="7860"/>
  </bookViews>
  <sheets>
    <sheet name="Лист1" sheetId="1" r:id="rId1"/>
  </sheets>
  <definedNames>
    <definedName name="_xlnm.Print_Area" localSheetId="0">Лист1!$A$1:$AU$45</definedName>
  </definedNames>
  <calcPr calcId="144525"/>
</workbook>
</file>

<file path=xl/calcChain.xml><?xml version="1.0" encoding="utf-8"?>
<calcChain xmlns="http://schemas.openxmlformats.org/spreadsheetml/2006/main">
  <c r="AQ37" i="1" l="1"/>
  <c r="W36" i="1" l="1"/>
  <c r="E36" i="1"/>
  <c r="AB12" i="1"/>
  <c r="AO26" i="1" l="1"/>
  <c r="AO32" i="1"/>
  <c r="AS32" i="1"/>
  <c r="AU32" i="1" s="1"/>
  <c r="AO23" i="1"/>
  <c r="AS23" i="1"/>
  <c r="AP40" i="1"/>
  <c r="V39" i="1"/>
  <c r="V41" i="1" s="1"/>
  <c r="K39" i="1"/>
  <c r="F39" i="1"/>
  <c r="AC21" i="1"/>
  <c r="AC18" i="1"/>
  <c r="AC41" i="1" s="1"/>
  <c r="AB41" i="1" s="1"/>
  <c r="U41" i="1"/>
  <c r="G39" i="1"/>
  <c r="E18" i="1"/>
  <c r="X39" i="1"/>
  <c r="X41" i="1" s="1"/>
  <c r="Z41" i="1"/>
  <c r="Y41" i="1"/>
  <c r="Z39" i="1"/>
  <c r="AT39" i="1"/>
  <c r="AS39" i="1" s="1"/>
  <c r="AU39" i="1" s="1"/>
  <c r="AB21" i="1"/>
  <c r="AD21" i="1" s="1"/>
  <c r="AB18" i="1"/>
  <c r="AD18" i="1" s="1"/>
  <c r="T41" i="1"/>
  <c r="S41" i="1"/>
  <c r="R41" i="1"/>
  <c r="AR41" i="1"/>
  <c r="AJ41" i="1"/>
  <c r="AJ34" i="1"/>
  <c r="AS29" i="1"/>
  <c r="AU29" i="1" s="1"/>
  <c r="AS34" i="1"/>
  <c r="AS30" i="1"/>
  <c r="AS27" i="1"/>
  <c r="AS24" i="1"/>
  <c r="AU24" i="1" s="1"/>
  <c r="AS22" i="1"/>
  <c r="AS20" i="1"/>
  <c r="AS19" i="1"/>
  <c r="AS18" i="1"/>
  <c r="AI41" i="1"/>
  <c r="F41" i="1"/>
  <c r="D41" i="1"/>
  <c r="AO37" i="1"/>
  <c r="AO41" i="1" s="1"/>
  <c r="AL41" i="1" s="1"/>
  <c r="AC31" i="1"/>
  <c r="E30" i="1"/>
  <c r="K41" i="1"/>
  <c r="H39" i="1"/>
  <c r="H41" i="1" s="1"/>
  <c r="AG20" i="1"/>
  <c r="AH20" i="1"/>
  <c r="AH41" i="1" s="1"/>
  <c r="AA41" i="1"/>
  <c r="W35" i="1"/>
  <c r="E35" i="1"/>
  <c r="AC27" i="1"/>
  <c r="AB27" i="1" s="1"/>
  <c r="AD27" i="1" s="1"/>
  <c r="E41" i="1"/>
  <c r="G41" i="1"/>
  <c r="AM27" i="1"/>
  <c r="AL27" i="1" s="1"/>
  <c r="AU27" i="1" s="1"/>
  <c r="AP41" i="1"/>
  <c r="AQ41" i="1"/>
  <c r="AL25" i="1"/>
  <c r="AU25" i="1"/>
  <c r="AL40" i="1"/>
  <c r="AU40" i="1" s="1"/>
  <c r="AL39" i="1"/>
  <c r="AL38" i="1"/>
  <c r="AU38" i="1" s="1"/>
  <c r="AL36" i="1"/>
  <c r="AU36" i="1" s="1"/>
  <c r="AL35" i="1"/>
  <c r="AU35" i="1"/>
  <c r="AL34" i="1"/>
  <c r="AU34" i="1" s="1"/>
  <c r="AL33" i="1"/>
  <c r="AU33" i="1" s="1"/>
  <c r="AL32" i="1"/>
  <c r="AL31" i="1"/>
  <c r="AU31" i="1" s="1"/>
  <c r="AL30" i="1"/>
  <c r="AU30" i="1" s="1"/>
  <c r="AL29" i="1"/>
  <c r="AL28" i="1"/>
  <c r="AU28" i="1" s="1"/>
  <c r="AL26" i="1"/>
  <c r="AU26" i="1" s="1"/>
  <c r="AL24" i="1"/>
  <c r="AL23" i="1"/>
  <c r="AU23" i="1" s="1"/>
  <c r="AL22" i="1"/>
  <c r="AU22" i="1" s="1"/>
  <c r="AL21" i="1"/>
  <c r="AU21" i="1" s="1"/>
  <c r="AL20" i="1"/>
  <c r="AU20" i="1" s="1"/>
  <c r="AL19" i="1"/>
  <c r="AU19" i="1"/>
  <c r="AL18" i="1"/>
  <c r="AU18" i="1"/>
  <c r="AB40" i="1"/>
  <c r="AD40" i="1" s="1"/>
  <c r="AB39" i="1"/>
  <c r="AD39" i="1" s="1"/>
  <c r="AB38" i="1"/>
  <c r="AD38" i="1" s="1"/>
  <c r="AB37" i="1"/>
  <c r="AD37" i="1" s="1"/>
  <c r="AB36" i="1"/>
  <c r="AD36" i="1" s="1"/>
  <c r="AB35" i="1"/>
  <c r="AD35" i="1" s="1"/>
  <c r="AB34" i="1"/>
  <c r="AD34" i="1" s="1"/>
  <c r="AB33" i="1"/>
  <c r="AD33" i="1" s="1"/>
  <c r="AB32" i="1"/>
  <c r="AD32" i="1" s="1"/>
  <c r="AB31" i="1"/>
  <c r="AD31" i="1" s="1"/>
  <c r="AB30" i="1"/>
  <c r="AD30" i="1" s="1"/>
  <c r="AB29" i="1"/>
  <c r="AD29" i="1" s="1"/>
  <c r="AB28" i="1"/>
  <c r="AD28" i="1" s="1"/>
  <c r="AB26" i="1"/>
  <c r="AD26" i="1" s="1"/>
  <c r="AB25" i="1"/>
  <c r="AD25" i="1" s="1"/>
  <c r="AB24" i="1"/>
  <c r="AD24" i="1" s="1"/>
  <c r="AB23" i="1"/>
  <c r="AD23" i="1" s="1"/>
  <c r="AB22" i="1"/>
  <c r="AD22" i="1" s="1"/>
  <c r="AB20" i="1"/>
  <c r="AD20" i="1" s="1"/>
  <c r="AB19" i="1"/>
  <c r="AD19" i="1" s="1"/>
  <c r="AC12" i="1"/>
  <c r="AT41" i="1"/>
  <c r="AN41" i="1"/>
  <c r="AM41" i="1"/>
  <c r="AF18" i="1"/>
  <c r="O39" i="1"/>
  <c r="O37" i="1"/>
  <c r="O36" i="1"/>
  <c r="O35" i="1"/>
  <c r="O41" i="1" s="1"/>
  <c r="Q41" i="1"/>
  <c r="P41" i="1"/>
  <c r="AK41" i="1"/>
  <c r="AG41" i="1"/>
  <c r="AE41" i="1"/>
  <c r="W41" i="1"/>
  <c r="AF20" i="1"/>
  <c r="AF41" i="1"/>
  <c r="AD41" i="1" l="1"/>
  <c r="V47" i="1"/>
  <c r="AS41" i="1"/>
  <c r="AU41" i="1" s="1"/>
  <c r="AL37" i="1"/>
  <c r="AU37" i="1" s="1"/>
</calcChain>
</file>

<file path=xl/sharedStrings.xml><?xml version="1.0" encoding="utf-8"?>
<sst xmlns="http://schemas.openxmlformats.org/spreadsheetml/2006/main" count="109" uniqueCount="92">
  <si>
    <t>Додаток 5</t>
  </si>
  <si>
    <t>Міжбюджетні трансферти на 2020 рік</t>
  </si>
  <si>
    <t>(код бюджету)</t>
  </si>
  <si>
    <t>(грн)</t>
  </si>
  <si>
    <t>Код бюджету</t>
  </si>
  <si>
    <t>Найменування бюджету - одержувача/надавача міжбюджетного трансфертів</t>
  </si>
  <si>
    <t>Трансферти з інших місцевих бюджетів</t>
  </si>
  <si>
    <t>Трансферти іншим  бюджетам</t>
  </si>
  <si>
    <t>субвенції</t>
  </si>
  <si>
    <t>усього</t>
  </si>
  <si>
    <t>дотація на:</t>
  </si>
  <si>
    <t>загального фонду на:</t>
  </si>
  <si>
    <t>найменування трансферту</t>
  </si>
  <si>
    <t>на утримання об'єктів спільного користування чи ліквідацію негативних наслідків діяльності об'єктів спільного користування</t>
  </si>
  <si>
    <t xml:space="preserve">інші субвенції з місцевого бюджету </t>
  </si>
  <si>
    <t>з них:</t>
  </si>
  <si>
    <t>реверсна дотація</t>
  </si>
  <si>
    <t>здійснення переданих видатків у сфері освіти за рахунок коштів освітньої субвенції</t>
  </si>
  <si>
    <t>надання державної підтримки особам з особливими освітніми потребами за рахунок відповідної субвенції з державного бюджету</t>
  </si>
  <si>
    <t>здійснення переданих видатків у сфері охорони здоров’я за рахунок коштів медичної субвенції (у частині цільових видатків на лікування хворих на цукровий та нецукровий діабет)</t>
  </si>
  <si>
    <t>на співфінансування заходів Програми «Питна вода Київщини на 2017 – 2020 роки»</t>
  </si>
  <si>
    <t>на підтримку осіб з особливими освітніми потребами у закладах дошкільної освіти</t>
  </si>
  <si>
    <r>
      <t>видатки споживання</t>
    </r>
    <r>
      <rPr>
        <vertAlign val="superscript"/>
        <sz val="10"/>
        <rFont val="Times New Roman Cyr"/>
        <family val="1"/>
        <charset val="204"/>
      </rPr>
      <t xml:space="preserve"> </t>
    </r>
  </si>
  <si>
    <t>видатки розвитку</t>
  </si>
  <si>
    <t>код Класицікації доходів бюджету</t>
  </si>
  <si>
    <t>код Типової програмної класифікації видатків та кредитування місцевого бюджету</t>
  </si>
  <si>
    <t>Богданівська cільська рада</t>
  </si>
  <si>
    <t>Гоголівська сільська рада</t>
  </si>
  <si>
    <t>Зазимська сільська рада</t>
  </si>
  <si>
    <t xml:space="preserve">Княжицька сільська рада </t>
  </si>
  <si>
    <t xml:space="preserve">Красилівська сільська рада </t>
  </si>
  <si>
    <t xml:space="preserve">Кулажинська сільська рада </t>
  </si>
  <si>
    <t xml:space="preserve">Літківська сільська рада </t>
  </si>
  <si>
    <t>Літочківська сільська рада</t>
  </si>
  <si>
    <t>Плосківська сільська рада</t>
  </si>
  <si>
    <t xml:space="preserve">Погребська сільська рада </t>
  </si>
  <si>
    <t>Пухівська сільська рада</t>
  </si>
  <si>
    <t>Рожівська сільська рада</t>
  </si>
  <si>
    <t>Рожнівська сільська рада</t>
  </si>
  <si>
    <t>Русанівська сільська рада</t>
  </si>
  <si>
    <t>Світильнянська сільська рада</t>
  </si>
  <si>
    <t>Требухівська сільська рада</t>
  </si>
  <si>
    <t>Калинівська селищна  рада</t>
  </si>
  <si>
    <t>Калитянська селищна рада об`єднана громада</t>
  </si>
  <si>
    <t>Великодимерська селищна рада об`єднана громада</t>
  </si>
  <si>
    <t>м.Бровари</t>
  </si>
  <si>
    <t>Броварський район</t>
  </si>
  <si>
    <t>Обласний бюджет</t>
  </si>
  <si>
    <t>УСЬОГО</t>
  </si>
  <si>
    <t>на здійснення переданих видатків у сфері охорони здоровя</t>
  </si>
  <si>
    <t xml:space="preserve">Субвенція з місцевого бюджету на здійснення переданих видатків у сфері охорони здоров`я за рахунок коштів медичної субвенції,
</t>
  </si>
  <si>
    <t>загальний фонд</t>
  </si>
  <si>
    <t>інші субвенції з місцевого бюджету</t>
  </si>
  <si>
    <t>інші субвенції з місцевого бюджету (дошкільні навчальні заклади )</t>
  </si>
  <si>
    <t>інші субвенції з місцевого бюджету (заклади культури)</t>
  </si>
  <si>
    <t>з них :</t>
  </si>
  <si>
    <t>спеціальний фонд</t>
  </si>
  <si>
    <t xml:space="preserve">Субвенціяна утримання об'єктів спільного користування чи ліквідацію негативних наслідків діяльності об'єктів спільного користування </t>
  </si>
  <si>
    <t>1036502000</t>
  </si>
  <si>
    <t>10100000000</t>
  </si>
  <si>
    <t>10504000000</t>
  </si>
  <si>
    <t>10501000000</t>
  </si>
  <si>
    <t>10306200000</t>
  </si>
  <si>
    <t>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</si>
  <si>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</si>
  <si>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на інші субвенції</t>
  </si>
  <si>
    <t>інша субвенція</t>
  </si>
  <si>
    <t>Державний бюджет</t>
  </si>
  <si>
    <t>субвенція з місцевого бюджету державному бюджету на соціально-економічний розвиток</t>
  </si>
  <si>
    <t>Субвенція з місцевого бюджету на здійснення підтримки окремих закладів та заходів у системі охорони здоров`я</t>
  </si>
  <si>
    <t>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</si>
  <si>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Закупівля засобів навчання та обладнання (крім комп'ютерів) для учнів початкових класів, що навчаються за новими методиками  відповідно до Концепції реалізації державної політики у сфері реформування загальної середньої освіти "Нова українстка школа"</t>
  </si>
  <si>
    <t>Закупівля сучасних меблів для початкових класів нової української школи</t>
  </si>
  <si>
    <t>Закупівля комп'ютерного обладнання для початкових класів</t>
  </si>
  <si>
    <t>підтримку окремих закладів охорони здоров’я, які надають первинну, вторинну (спеціалізовану), третинну (високоспеціалізовану) та екстрену медичну допомогу за програмою державних гарантій медичного обслуговування населення</t>
  </si>
  <si>
    <t>лікування хворих на цукровий діабет інсуліном та нецукровий діабет десмопресином</t>
  </si>
  <si>
    <t>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</si>
  <si>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за рахунок залишку коштів медичної субвенції, що утворився на початок бюджетного періоду (у частині цільових видатків на лікування хворих на цукровий та нецукровий діабет)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</si>
  <si>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</si>
  <si>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</si>
  <si>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`Про статус ветеранів війни, гарантії їх соціального захисту`, для осіб з інва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</si>
  <si>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</si>
  <si>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на здійснення доплат медичним та іншим працівникам закладів охорони здоров`я за рахунок відповідної субвенції з державного бюджету</t>
  </si>
  <si>
    <t>Субвенція з місцевого бюджету на реалізацію проектів з реконструкції, капітального ремонту приймальних відділень в опорних закладах охорони здоров`я у госпітальних округах за рахунок відповідної субвенції з державного бюджету</t>
  </si>
  <si>
    <t>на співфінансування інвестиційних проектів на дооснащення телемедичним обладнанням амбулаторій первинної медичної допомоги</t>
  </si>
  <si>
    <r>
      <t>Субвенція з МБ на забезпечення подачею кисню ліжкового фонду закладів охорони здоров'я, які надають стаціонарну медичну допомогу пацієнтам з гострою респіраторною хворобою COVID-19, спричиненою</t>
    </r>
    <r>
      <rPr>
        <b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коронавірусом SARS-CoV-2, за рахунок відповідної субвенції з ДБ</t>
    </r>
  </si>
  <si>
    <t>В.Є. Шульга</t>
  </si>
  <si>
    <t>Заступник голови ради</t>
  </si>
  <si>
    <t>до рішення сесії Броварської районної ради</t>
  </si>
  <si>
    <t>від 19 грудня 2019 року № 879-66 позач.-VІІ</t>
  </si>
  <si>
    <t>(в редакції сесії райради від 17.12.2020</t>
  </si>
  <si>
    <t>№ 25-3 позач.-VІІІ)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</si>
</sst>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12"/>
      <name val="Arial Cyr"/>
      <family val="2"/>
      <charset val="204"/>
    </font>
    <font>
      <b/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Helv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Courier New"/>
      <family val="3"/>
      <charset val="204"/>
    </font>
    <font>
      <sz val="14"/>
      <name val="Times New Roman"/>
      <family val="1"/>
      <charset val="204"/>
    </font>
    <font>
      <sz val="10"/>
      <name val="Times New Roman Cyr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2"/>
      <name val="Times New Roman Cyr"/>
      <charset val="204"/>
    </font>
    <font>
      <b/>
      <sz val="10"/>
      <name val="Times New Roman Cyr"/>
      <family val="1"/>
      <charset val="204"/>
    </font>
    <font>
      <sz val="10"/>
      <color indexed="8"/>
      <name val="Times New Roman Cyr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2" fillId="0" borderId="0"/>
    <xf numFmtId="0" fontId="5" fillId="0" borderId="0"/>
  </cellStyleXfs>
  <cellXfs count="147">
    <xf numFmtId="0" fontId="0" fillId="0" borderId="0" xfId="0"/>
    <xf numFmtId="0" fontId="1" fillId="2" borderId="0" xfId="0" applyFont="1" applyFill="1"/>
    <xf numFmtId="0" fontId="3" fillId="2" borderId="0" xfId="2" applyFont="1" applyFill="1" applyBorder="1" applyAlignment="1"/>
    <xf numFmtId="0" fontId="3" fillId="2" borderId="0" xfId="2" applyFont="1" applyFill="1" applyAlignment="1">
      <alignment vertical="center" wrapText="1"/>
    </xf>
    <xf numFmtId="0" fontId="3" fillId="2" borderId="0" xfId="2" applyFont="1" applyFill="1" applyBorder="1" applyAlignment="1">
      <alignment horizontal="right"/>
    </xf>
    <xf numFmtId="0" fontId="3" fillId="2" borderId="0" xfId="0" applyFont="1" applyFill="1" applyAlignment="1">
      <alignment vertical="center" wrapText="1"/>
    </xf>
    <xf numFmtId="0" fontId="6" fillId="2" borderId="1" xfId="3" applyFont="1" applyFill="1" applyBorder="1" applyAlignment="1">
      <alignment horizontal="center"/>
    </xf>
    <xf numFmtId="0" fontId="4" fillId="2" borderId="0" xfId="0" applyFont="1" applyFill="1" applyBorder="1" applyAlignment="1">
      <alignment vertical="center" wrapText="1"/>
    </xf>
    <xf numFmtId="0" fontId="7" fillId="2" borderId="0" xfId="3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/>
    <xf numFmtId="0" fontId="1" fillId="2" borderId="0" xfId="0" applyFont="1" applyFill="1" applyAlignment="1">
      <alignment horizontal="center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2" fillId="0" borderId="5" xfId="0" applyNumberFormat="1" applyFont="1" applyFill="1" applyBorder="1" applyAlignment="1" applyProtection="1">
      <alignment horizontal="left" vertical="center"/>
    </xf>
    <xf numFmtId="0" fontId="12" fillId="0" borderId="5" xfId="0" applyNumberFormat="1" applyFont="1" applyFill="1" applyBorder="1" applyAlignment="1" applyProtection="1">
      <alignment horizontal="left" vertical="center" wrapText="1"/>
    </xf>
    <xf numFmtId="0" fontId="12" fillId="0" borderId="6" xfId="0" applyNumberFormat="1" applyFont="1" applyFill="1" applyBorder="1" applyAlignment="1" applyProtection="1">
      <alignment horizontal="left" vertical="center"/>
    </xf>
    <xf numFmtId="0" fontId="13" fillId="2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4" fontId="7" fillId="2" borderId="7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 applyProtection="1">
      <alignment horizontal="center" vertical="center"/>
    </xf>
    <xf numFmtId="4" fontId="7" fillId="0" borderId="5" xfId="0" applyNumberFormat="1" applyFont="1" applyFill="1" applyBorder="1" applyAlignment="1" applyProtection="1">
      <alignment horizontal="center" vertical="center" wrapText="1"/>
    </xf>
    <xf numFmtId="0" fontId="14" fillId="0" borderId="0" xfId="0" applyFont="1"/>
    <xf numFmtId="4" fontId="14" fillId="0" borderId="5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0" xfId="0" applyBorder="1"/>
    <xf numFmtId="0" fontId="15" fillId="0" borderId="0" xfId="0" applyFont="1"/>
    <xf numFmtId="49" fontId="7" fillId="2" borderId="7" xfId="1" applyNumberFormat="1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4" fontId="6" fillId="2" borderId="12" xfId="0" applyNumberFormat="1" applyFont="1" applyFill="1" applyBorder="1" applyAlignment="1">
      <alignment horizontal="center" vertical="center"/>
    </xf>
    <xf numFmtId="4" fontId="7" fillId="0" borderId="6" xfId="0" applyNumberFormat="1" applyFont="1" applyFill="1" applyBorder="1" applyAlignment="1" applyProtection="1">
      <alignment horizontal="center" vertical="center"/>
    </xf>
    <xf numFmtId="4" fontId="14" fillId="0" borderId="6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center"/>
    </xf>
    <xf numFmtId="0" fontId="4" fillId="2" borderId="14" xfId="0" applyFont="1" applyFill="1" applyBorder="1" applyAlignment="1">
      <alignment horizontal="left"/>
    </xf>
    <xf numFmtId="4" fontId="6" fillId="2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4" fontId="7" fillId="2" borderId="16" xfId="0" applyNumberFormat="1" applyFont="1" applyFill="1" applyBorder="1" applyAlignment="1">
      <alignment horizontal="center" vertical="center" wrapText="1"/>
    </xf>
    <xf numFmtId="4" fontId="14" fillId="0" borderId="16" xfId="0" applyNumberFormat="1" applyFont="1" applyBorder="1" applyAlignment="1">
      <alignment horizontal="center" vertical="center"/>
    </xf>
    <xf numFmtId="4" fontId="6" fillId="2" borderId="17" xfId="0" applyNumberFormat="1" applyFont="1" applyFill="1" applyBorder="1" applyAlignment="1">
      <alignment horizontal="center" vertical="center"/>
    </xf>
    <xf numFmtId="4" fontId="7" fillId="2" borderId="6" xfId="0" applyNumberFormat="1" applyFont="1" applyFill="1" applyBorder="1" applyAlignment="1">
      <alignment horizontal="center" vertical="center" wrapText="1"/>
    </xf>
    <xf numFmtId="4" fontId="7" fillId="2" borderId="18" xfId="0" applyNumberFormat="1" applyFont="1" applyFill="1" applyBorder="1" applyAlignment="1">
      <alignment horizontal="center" vertical="center" wrapText="1"/>
    </xf>
    <xf numFmtId="4" fontId="15" fillId="0" borderId="5" xfId="0" applyNumberFormat="1" applyFont="1" applyBorder="1" applyAlignment="1">
      <alignment horizontal="center" vertical="center"/>
    </xf>
    <xf numFmtId="4" fontId="14" fillId="0" borderId="19" xfId="0" applyNumberFormat="1" applyFont="1" applyBorder="1" applyAlignment="1">
      <alignment horizontal="center" vertical="center"/>
    </xf>
    <xf numFmtId="4" fontId="14" fillId="0" borderId="20" xfId="0" applyNumberFormat="1" applyFont="1" applyBorder="1" applyAlignment="1">
      <alignment horizontal="center" vertical="center"/>
    </xf>
    <xf numFmtId="0" fontId="0" fillId="0" borderId="5" xfId="0" applyBorder="1"/>
    <xf numFmtId="4" fontId="15" fillId="0" borderId="0" xfId="0" applyNumberFormat="1" applyFont="1"/>
    <xf numFmtId="4" fontId="0" fillId="0" borderId="0" xfId="0" applyNumberFormat="1"/>
    <xf numFmtId="4" fontId="6" fillId="2" borderId="21" xfId="0" applyNumberFormat="1" applyFont="1" applyFill="1" applyBorder="1" applyAlignment="1">
      <alignment horizontal="center" vertical="center"/>
    </xf>
    <xf numFmtId="4" fontId="14" fillId="0" borderId="22" xfId="0" applyNumberFormat="1" applyFont="1" applyBorder="1" applyAlignment="1">
      <alignment horizontal="center" vertical="center"/>
    </xf>
    <xf numFmtId="4" fontId="6" fillId="2" borderId="23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0" fillId="3" borderId="0" xfId="0" applyFill="1"/>
    <xf numFmtId="0" fontId="3" fillId="0" borderId="4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4" fontId="20" fillId="2" borderId="14" xfId="0" applyNumberFormat="1" applyFont="1" applyFill="1" applyBorder="1" applyAlignment="1">
      <alignment horizontal="center"/>
    </xf>
    <xf numFmtId="4" fontId="6" fillId="2" borderId="5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" fontId="14" fillId="0" borderId="6" xfId="0" applyNumberFormat="1" applyFont="1" applyBorder="1" applyAlignment="1">
      <alignment horizontal="center"/>
    </xf>
    <xf numFmtId="4" fontId="12" fillId="0" borderId="6" xfId="0" applyNumberFormat="1" applyFont="1" applyFill="1" applyBorder="1" applyAlignment="1" applyProtection="1">
      <alignment horizontal="left" vertical="center"/>
    </xf>
    <xf numFmtId="4" fontId="14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2" fontId="14" fillId="0" borderId="7" xfId="0" applyNumberFormat="1" applyFont="1" applyBorder="1" applyAlignment="1">
      <alignment horizontal="center" vertical="center" wrapText="1"/>
    </xf>
    <xf numFmtId="2" fontId="14" fillId="0" borderId="24" xfId="0" applyNumberFormat="1" applyFont="1" applyBorder="1" applyAlignment="1">
      <alignment horizontal="center" vertical="center" wrapText="1"/>
    </xf>
    <xf numFmtId="2" fontId="14" fillId="0" borderId="27" xfId="0" applyNumberFormat="1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22" fillId="0" borderId="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2" borderId="24" xfId="0" applyNumberFormat="1" applyFont="1" applyFill="1" applyBorder="1" applyAlignment="1">
      <alignment horizontal="center" vertical="center" wrapText="1"/>
    </xf>
    <xf numFmtId="0" fontId="1" fillId="2" borderId="27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3" fillId="0" borderId="0" xfId="0" applyFont="1"/>
    <xf numFmtId="0" fontId="3" fillId="2" borderId="0" xfId="0" applyFont="1" applyFill="1" applyAlignment="1">
      <alignment vertical="center" wrapText="1"/>
    </xf>
    <xf numFmtId="0" fontId="0" fillId="0" borderId="0" xfId="0" applyFont="1"/>
  </cellXfs>
  <cellStyles count="4">
    <cellStyle name="Звичайний 6" xfId="1"/>
    <cellStyle name="Обычный" xfId="0" builtinId="0"/>
    <cellStyle name="Обычный_Лист1" xfId="2"/>
    <cellStyle name="Стиль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7"/>
  <sheetViews>
    <sheetView tabSelected="1" view="pageBreakPreview" topLeftCell="A16" zoomScale="71" zoomScaleSheetLayoutView="71" workbookViewId="0">
      <pane xSplit="1" topLeftCell="AD1" activePane="topRight" state="frozen"/>
      <selection activeCell="A19" sqref="A19"/>
      <selection pane="topRight" activeCell="O12" sqref="O12:O14"/>
    </sheetView>
  </sheetViews>
  <sheetFormatPr defaultRowHeight="12.75" x14ac:dyDescent="0.2"/>
  <cols>
    <col min="1" max="1" width="14.7109375" customWidth="1"/>
    <col min="2" max="2" width="36" customWidth="1"/>
    <col min="3" max="4" width="18.140625" customWidth="1"/>
    <col min="5" max="22" width="15" customWidth="1"/>
    <col min="23" max="29" width="15.28515625" customWidth="1"/>
    <col min="30" max="30" width="15" customWidth="1"/>
    <col min="31" max="31" width="14.5703125" customWidth="1"/>
    <col min="32" max="32" width="11.28515625" bestFit="1" customWidth="1"/>
    <col min="33" max="33" width="10.28515625" customWidth="1"/>
    <col min="34" max="34" width="11.5703125" customWidth="1"/>
    <col min="35" max="35" width="13.42578125" customWidth="1"/>
    <col min="36" max="36" width="13.140625" customWidth="1"/>
    <col min="37" max="37" width="14.7109375" bestFit="1" customWidth="1"/>
    <col min="38" max="40" width="14.7109375" customWidth="1"/>
    <col min="41" max="41" width="13.28515625" customWidth="1"/>
    <col min="42" max="42" width="15.28515625" customWidth="1"/>
    <col min="43" max="44" width="11.42578125" customWidth="1"/>
    <col min="45" max="45" width="13.140625" customWidth="1"/>
    <col min="46" max="46" width="11.7109375" customWidth="1"/>
    <col min="47" max="47" width="14.7109375" bestFit="1" customWidth="1"/>
  </cols>
  <sheetData>
    <row r="1" spans="1:47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46" t="s">
        <v>0</v>
      </c>
      <c r="S1" s="146"/>
      <c r="T1" s="146"/>
      <c r="U1" s="11"/>
      <c r="V1" s="11"/>
      <c r="W1" s="1"/>
      <c r="X1" s="1"/>
      <c r="Y1" s="1"/>
      <c r="Z1" s="1"/>
      <c r="AA1" s="1"/>
      <c r="AB1" s="1"/>
      <c r="AC1" s="1"/>
      <c r="AD1" s="32"/>
      <c r="AE1" s="32"/>
      <c r="AF1" s="1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3"/>
      <c r="AT1" s="4"/>
      <c r="AU1" s="4"/>
    </row>
    <row r="2" spans="1:47" ht="15.75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46" t="s">
        <v>88</v>
      </c>
      <c r="S2" s="146"/>
      <c r="T2" s="146"/>
      <c r="U2" s="11"/>
      <c r="V2" s="11"/>
      <c r="W2" s="1"/>
      <c r="X2" s="1"/>
      <c r="Y2" s="1"/>
      <c r="Z2" s="1"/>
      <c r="AA2" s="1"/>
      <c r="AB2" s="1"/>
      <c r="AC2" s="1"/>
      <c r="AD2" s="32"/>
      <c r="AE2" s="32"/>
      <c r="AF2" s="3"/>
      <c r="AG2" s="3"/>
      <c r="AH2" s="3"/>
      <c r="AI2" s="3"/>
      <c r="AJ2" s="3"/>
      <c r="AK2" s="3"/>
      <c r="AL2" s="3"/>
      <c r="AM2" s="3"/>
      <c r="AN2" s="3"/>
      <c r="AO2" s="132"/>
      <c r="AP2" s="132"/>
      <c r="AQ2" s="132"/>
      <c r="AR2" s="132"/>
      <c r="AS2" s="132"/>
      <c r="AT2" s="133"/>
      <c r="AU2" s="133"/>
    </row>
    <row r="3" spans="1:47" ht="15.75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46" t="s">
        <v>89</v>
      </c>
      <c r="S3" s="146"/>
      <c r="T3" s="146"/>
      <c r="U3" s="11"/>
      <c r="V3" s="11"/>
      <c r="W3" s="1"/>
      <c r="X3" s="1"/>
      <c r="Y3" s="1"/>
      <c r="Z3" s="1"/>
      <c r="AA3" s="1"/>
      <c r="AB3" s="1"/>
      <c r="AC3" s="1"/>
      <c r="AD3" s="32"/>
      <c r="AE3" s="32"/>
      <c r="AF3" s="3"/>
      <c r="AG3" s="3"/>
      <c r="AH3" s="3"/>
      <c r="AI3" s="3"/>
      <c r="AJ3" s="3"/>
      <c r="AK3" s="3"/>
      <c r="AL3" s="3"/>
      <c r="AM3" s="3"/>
      <c r="AN3" s="3"/>
      <c r="AO3" s="132"/>
      <c r="AP3" s="132"/>
      <c r="AQ3" s="132"/>
      <c r="AR3" s="132"/>
      <c r="AS3" s="132"/>
      <c r="AT3" s="133"/>
      <c r="AU3" s="133"/>
    </row>
    <row r="4" spans="1:47" ht="15.75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146" t="s">
        <v>90</v>
      </c>
      <c r="S4" s="146"/>
      <c r="T4" s="146"/>
      <c r="U4" s="11"/>
      <c r="V4" s="11"/>
      <c r="W4" s="134"/>
      <c r="X4" s="134"/>
      <c r="Y4" s="134"/>
      <c r="Z4" s="134"/>
      <c r="AA4" s="134"/>
      <c r="AB4" s="134"/>
      <c r="AC4" s="134"/>
      <c r="AD4" s="134"/>
      <c r="AE4" s="133"/>
      <c r="AF4" s="133"/>
      <c r="AG4" s="133"/>
      <c r="AH4" s="133"/>
      <c r="AI4" s="42"/>
      <c r="AJ4" s="42"/>
      <c r="AK4" s="5"/>
      <c r="AL4" s="5"/>
      <c r="AM4" s="5"/>
      <c r="AN4" s="5"/>
      <c r="AO4" s="133"/>
      <c r="AP4" s="133"/>
      <c r="AQ4" s="133"/>
      <c r="AR4" s="133"/>
      <c r="AS4" s="133"/>
      <c r="AT4" s="133"/>
      <c r="AU4" s="133"/>
    </row>
    <row r="5" spans="1:47" ht="15.75" customHeight="1" x14ac:dyDescent="0.2">
      <c r="A5" s="6">
        <v>10306200000</v>
      </c>
      <c r="B5" s="5"/>
      <c r="C5" s="5"/>
      <c r="D5" s="5"/>
      <c r="E5" s="5"/>
      <c r="F5" s="5"/>
      <c r="G5" s="145" t="s">
        <v>1</v>
      </c>
      <c r="H5" s="145"/>
      <c r="I5" s="145"/>
      <c r="J5" s="145"/>
      <c r="K5" s="145"/>
      <c r="L5" s="145"/>
      <c r="M5" s="5"/>
      <c r="N5" s="5"/>
      <c r="O5" s="5"/>
      <c r="P5" s="5"/>
      <c r="Q5" s="5"/>
      <c r="R5" s="146" t="s">
        <v>91</v>
      </c>
      <c r="S5" s="146"/>
      <c r="T5" s="146"/>
      <c r="U5" s="11"/>
      <c r="V5" s="11"/>
      <c r="W5" s="134"/>
      <c r="X5" s="134"/>
      <c r="Y5" s="134"/>
      <c r="Z5" s="134"/>
      <c r="AA5" s="134"/>
      <c r="AB5" s="134"/>
      <c r="AC5" s="134"/>
      <c r="AD5" s="134"/>
      <c r="AE5" s="133"/>
      <c r="AF5" s="133"/>
      <c r="AG5" s="133"/>
      <c r="AH5" s="133"/>
      <c r="AI5" s="42"/>
      <c r="AJ5" s="42"/>
      <c r="AK5" s="5"/>
      <c r="AL5" s="5"/>
      <c r="AM5" s="5"/>
      <c r="AN5" s="5"/>
      <c r="AO5" s="133"/>
      <c r="AP5" s="133"/>
      <c r="AQ5" s="133"/>
      <c r="AR5" s="133"/>
      <c r="AS5" s="133"/>
      <c r="AT5" s="133"/>
      <c r="AU5" s="133"/>
    </row>
    <row r="6" spans="1:47" ht="18.75" x14ac:dyDescent="0.2">
      <c r="A6" s="8" t="s">
        <v>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9"/>
      <c r="X6" s="9"/>
      <c r="Y6" s="9"/>
      <c r="Z6" s="9"/>
      <c r="AA6" s="9"/>
      <c r="AB6" s="9"/>
      <c r="AC6" s="9"/>
      <c r="AD6" s="9"/>
      <c r="AE6" s="7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0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1" t="s">
        <v>3</v>
      </c>
    </row>
    <row r="8" spans="1:47" ht="15.75" customHeight="1" x14ac:dyDescent="0.2">
      <c r="A8" s="75" t="s">
        <v>4</v>
      </c>
      <c r="B8" s="75" t="s">
        <v>5</v>
      </c>
      <c r="C8" s="59"/>
      <c r="D8" s="59"/>
      <c r="E8" s="90" t="s">
        <v>6</v>
      </c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2"/>
      <c r="X8" s="92"/>
      <c r="Y8" s="92"/>
      <c r="Z8" s="92"/>
      <c r="AA8" s="92"/>
      <c r="AB8" s="92"/>
      <c r="AC8" s="92"/>
      <c r="AD8" s="93"/>
      <c r="AE8" s="90" t="s">
        <v>7</v>
      </c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28"/>
      <c r="AQ8" s="28"/>
      <c r="AR8" s="28"/>
      <c r="AS8" s="28"/>
      <c r="AT8" s="28"/>
      <c r="AU8" s="12"/>
    </row>
    <row r="9" spans="1:47" ht="15.75" x14ac:dyDescent="0.2">
      <c r="A9" s="75"/>
      <c r="B9" s="75"/>
      <c r="C9" s="66" t="s">
        <v>10</v>
      </c>
      <c r="D9" s="70"/>
      <c r="E9" s="90" t="s">
        <v>8</v>
      </c>
      <c r="F9" s="91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28"/>
      <c r="Y9" s="28"/>
      <c r="Z9" s="28"/>
      <c r="AA9" s="28"/>
      <c r="AB9" s="28"/>
      <c r="AC9" s="28"/>
      <c r="AD9" s="75" t="s">
        <v>9</v>
      </c>
      <c r="AE9" s="75" t="s">
        <v>10</v>
      </c>
      <c r="AF9" s="90" t="s">
        <v>8</v>
      </c>
      <c r="AG9" s="91"/>
      <c r="AH9" s="91"/>
      <c r="AI9" s="91"/>
      <c r="AJ9" s="91"/>
      <c r="AK9" s="91"/>
      <c r="AL9" s="91"/>
      <c r="AM9" s="91"/>
      <c r="AN9" s="91"/>
      <c r="AO9" s="91"/>
      <c r="AP9" s="93"/>
      <c r="AQ9" s="90" t="s">
        <v>8</v>
      </c>
      <c r="AR9" s="91"/>
      <c r="AS9" s="92"/>
      <c r="AT9" s="93"/>
      <c r="AU9" s="75" t="s">
        <v>9</v>
      </c>
    </row>
    <row r="10" spans="1:47" ht="15.75" customHeight="1" x14ac:dyDescent="0.2">
      <c r="A10" s="75"/>
      <c r="B10" s="75"/>
      <c r="C10" s="90" t="s">
        <v>11</v>
      </c>
      <c r="D10" s="91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3"/>
      <c r="AA10" s="101" t="s">
        <v>56</v>
      </c>
      <c r="AB10" s="102"/>
      <c r="AC10" s="103"/>
      <c r="AD10" s="75"/>
      <c r="AE10" s="75"/>
      <c r="AF10" s="123" t="s">
        <v>51</v>
      </c>
      <c r="AG10" s="124"/>
      <c r="AH10" s="124"/>
      <c r="AI10" s="124"/>
      <c r="AJ10" s="124"/>
      <c r="AK10" s="124"/>
      <c r="AL10" s="124"/>
      <c r="AM10" s="124"/>
      <c r="AN10" s="124"/>
      <c r="AO10" s="124"/>
      <c r="AP10" s="125"/>
      <c r="AQ10" s="123" t="s">
        <v>56</v>
      </c>
      <c r="AR10" s="124"/>
      <c r="AS10" s="140"/>
      <c r="AT10" s="125"/>
      <c r="AU10" s="75"/>
    </row>
    <row r="11" spans="1:47" ht="15.75" customHeight="1" x14ac:dyDescent="0.2">
      <c r="A11" s="75"/>
      <c r="B11" s="75"/>
      <c r="C11" s="90" t="s">
        <v>12</v>
      </c>
      <c r="D11" s="91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3"/>
      <c r="AA11" s="143"/>
      <c r="AB11" s="136"/>
      <c r="AC11" s="86"/>
      <c r="AD11" s="75"/>
      <c r="AE11" s="135" t="s">
        <v>12</v>
      </c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86"/>
      <c r="AU11" s="75"/>
    </row>
    <row r="12" spans="1:47" ht="12.75" customHeight="1" x14ac:dyDescent="0.2">
      <c r="A12" s="75"/>
      <c r="B12" s="75"/>
      <c r="C12" s="104" t="s">
        <v>76</v>
      </c>
      <c r="D12" s="141" t="s">
        <v>79</v>
      </c>
      <c r="E12" s="79" t="s">
        <v>14</v>
      </c>
      <c r="F12" s="141" t="s">
        <v>80</v>
      </c>
      <c r="G12" s="120" t="s">
        <v>17</v>
      </c>
      <c r="H12" s="120" t="s">
        <v>18</v>
      </c>
      <c r="I12" s="94" t="s">
        <v>15</v>
      </c>
      <c r="J12" s="95"/>
      <c r="K12" s="79" t="s">
        <v>70</v>
      </c>
      <c r="L12" s="111" t="s">
        <v>15</v>
      </c>
      <c r="M12" s="112"/>
      <c r="N12" s="112"/>
      <c r="O12" s="79" t="s">
        <v>50</v>
      </c>
      <c r="P12" s="85" t="s">
        <v>15</v>
      </c>
      <c r="Q12" s="86"/>
      <c r="R12" s="96" t="s">
        <v>77</v>
      </c>
      <c r="S12" s="99" t="s">
        <v>82</v>
      </c>
      <c r="T12" s="116" t="s">
        <v>83</v>
      </c>
      <c r="U12" s="113" t="s">
        <v>85</v>
      </c>
      <c r="V12" s="76" t="s">
        <v>64</v>
      </c>
      <c r="W12" s="82" t="s">
        <v>13</v>
      </c>
      <c r="X12" s="119" t="s">
        <v>69</v>
      </c>
      <c r="Y12" s="97" t="s">
        <v>15</v>
      </c>
      <c r="Z12" s="98"/>
      <c r="AA12" s="82" t="s">
        <v>13</v>
      </c>
      <c r="AB12" s="107" t="str">
        <f>AS12</f>
        <v>інші субвенції з місцевого бюджету</v>
      </c>
      <c r="AC12" s="43" t="str">
        <f>AT12</f>
        <v>з них :</v>
      </c>
      <c r="AD12" s="142"/>
      <c r="AE12" s="87" t="s">
        <v>16</v>
      </c>
      <c r="AF12" s="120" t="s">
        <v>18</v>
      </c>
      <c r="AG12" s="94" t="s">
        <v>15</v>
      </c>
      <c r="AH12" s="95"/>
      <c r="AI12" s="126" t="s">
        <v>81</v>
      </c>
      <c r="AJ12" s="96" t="s">
        <v>63</v>
      </c>
      <c r="AK12" s="120" t="s">
        <v>57</v>
      </c>
      <c r="AL12" s="27"/>
      <c r="AM12" s="105" t="s">
        <v>55</v>
      </c>
      <c r="AN12" s="92"/>
      <c r="AO12" s="93"/>
      <c r="AP12" s="129" t="s">
        <v>68</v>
      </c>
      <c r="AQ12" s="79" t="s">
        <v>78</v>
      </c>
      <c r="AR12" s="79" t="s">
        <v>84</v>
      </c>
      <c r="AS12" s="137" t="s">
        <v>52</v>
      </c>
      <c r="AT12" s="20" t="s">
        <v>55</v>
      </c>
      <c r="AU12" s="75"/>
    </row>
    <row r="13" spans="1:47" ht="96.75" customHeight="1" x14ac:dyDescent="0.2">
      <c r="A13" s="75"/>
      <c r="B13" s="75"/>
      <c r="C13" s="104"/>
      <c r="D13" s="108"/>
      <c r="E13" s="80"/>
      <c r="F13" s="117"/>
      <c r="G13" s="121"/>
      <c r="H13" s="121"/>
      <c r="I13" s="105" t="s">
        <v>21</v>
      </c>
      <c r="J13" s="106"/>
      <c r="K13" s="80"/>
      <c r="L13" s="79" t="s">
        <v>71</v>
      </c>
      <c r="M13" s="79" t="s">
        <v>72</v>
      </c>
      <c r="N13" s="79" t="s">
        <v>73</v>
      </c>
      <c r="O13" s="108"/>
      <c r="P13" s="130" t="s">
        <v>49</v>
      </c>
      <c r="Q13" s="120" t="s">
        <v>19</v>
      </c>
      <c r="R13" s="96"/>
      <c r="S13" s="108"/>
      <c r="T13" s="117"/>
      <c r="U13" s="114"/>
      <c r="V13" s="77"/>
      <c r="W13" s="83"/>
      <c r="X13" s="117"/>
      <c r="Y13" s="99" t="s">
        <v>74</v>
      </c>
      <c r="Z13" s="99" t="s">
        <v>75</v>
      </c>
      <c r="AA13" s="83"/>
      <c r="AB13" s="108"/>
      <c r="AC13" s="110" t="s">
        <v>65</v>
      </c>
      <c r="AD13" s="75"/>
      <c r="AE13" s="88"/>
      <c r="AF13" s="121"/>
      <c r="AG13" s="105" t="s">
        <v>21</v>
      </c>
      <c r="AH13" s="106"/>
      <c r="AI13" s="127"/>
      <c r="AJ13" s="96"/>
      <c r="AK13" s="121"/>
      <c r="AL13" s="121" t="s">
        <v>52</v>
      </c>
      <c r="AM13" s="121" t="s">
        <v>53</v>
      </c>
      <c r="AN13" s="121" t="s">
        <v>54</v>
      </c>
      <c r="AO13" s="80" t="s">
        <v>66</v>
      </c>
      <c r="AP13" s="130"/>
      <c r="AQ13" s="80"/>
      <c r="AR13" s="108"/>
      <c r="AS13" s="108"/>
      <c r="AT13" s="79" t="s">
        <v>20</v>
      </c>
      <c r="AU13" s="75"/>
    </row>
    <row r="14" spans="1:47" ht="158.25" customHeight="1" x14ac:dyDescent="0.2">
      <c r="A14" s="75"/>
      <c r="B14" s="75"/>
      <c r="C14" s="104"/>
      <c r="D14" s="109"/>
      <c r="E14" s="81"/>
      <c r="F14" s="118"/>
      <c r="G14" s="122"/>
      <c r="H14" s="122"/>
      <c r="I14" s="14" t="s">
        <v>22</v>
      </c>
      <c r="J14" s="14" t="s">
        <v>23</v>
      </c>
      <c r="K14" s="81"/>
      <c r="L14" s="81"/>
      <c r="M14" s="81"/>
      <c r="N14" s="81"/>
      <c r="O14" s="109"/>
      <c r="P14" s="131"/>
      <c r="Q14" s="109"/>
      <c r="R14" s="96"/>
      <c r="S14" s="109"/>
      <c r="T14" s="118"/>
      <c r="U14" s="115"/>
      <c r="V14" s="78"/>
      <c r="W14" s="84"/>
      <c r="X14" s="118"/>
      <c r="Y14" s="100"/>
      <c r="Z14" s="100"/>
      <c r="AA14" s="84"/>
      <c r="AB14" s="109"/>
      <c r="AC14" s="109"/>
      <c r="AD14" s="75"/>
      <c r="AE14" s="89"/>
      <c r="AF14" s="122"/>
      <c r="AG14" s="14" t="s">
        <v>22</v>
      </c>
      <c r="AH14" s="14" t="s">
        <v>23</v>
      </c>
      <c r="AI14" s="128"/>
      <c r="AJ14" s="96"/>
      <c r="AK14" s="122"/>
      <c r="AL14" s="109"/>
      <c r="AM14" s="109"/>
      <c r="AN14" s="109"/>
      <c r="AO14" s="109"/>
      <c r="AP14" s="131"/>
      <c r="AQ14" s="81"/>
      <c r="AR14" s="109"/>
      <c r="AS14" s="109"/>
      <c r="AT14" s="81"/>
      <c r="AU14" s="75"/>
    </row>
    <row r="15" spans="1:47" ht="15.75" customHeight="1" x14ac:dyDescent="0.2">
      <c r="A15" s="75"/>
      <c r="B15" s="75"/>
      <c r="C15" s="90" t="s">
        <v>24</v>
      </c>
      <c r="D15" s="91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3"/>
      <c r="AE15" s="138" t="s">
        <v>25</v>
      </c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92"/>
      <c r="AT15" s="93"/>
      <c r="AU15" s="75"/>
    </row>
    <row r="16" spans="1:47" ht="15.75" x14ac:dyDescent="0.2">
      <c r="A16" s="75"/>
      <c r="B16" s="75"/>
      <c r="C16" s="67">
        <v>41040200</v>
      </c>
      <c r="D16" s="67">
        <v>41034500</v>
      </c>
      <c r="E16" s="19">
        <v>41053900</v>
      </c>
      <c r="F16" s="19">
        <v>41050400</v>
      </c>
      <c r="G16" s="19">
        <v>41051000</v>
      </c>
      <c r="H16" s="19">
        <v>41051200</v>
      </c>
      <c r="I16" s="19">
        <v>41051200</v>
      </c>
      <c r="J16" s="19">
        <v>41051200</v>
      </c>
      <c r="K16" s="19">
        <v>41051400</v>
      </c>
      <c r="L16" s="19">
        <v>41051400</v>
      </c>
      <c r="M16" s="19">
        <v>41051400</v>
      </c>
      <c r="N16" s="19">
        <v>41051400</v>
      </c>
      <c r="O16" s="19">
        <v>41051500</v>
      </c>
      <c r="P16" s="30">
        <v>41051500</v>
      </c>
      <c r="Q16" s="19">
        <v>41051500</v>
      </c>
      <c r="R16" s="19">
        <v>41051600</v>
      </c>
      <c r="S16" s="19">
        <v>41051800</v>
      </c>
      <c r="T16" s="19">
        <v>41052000</v>
      </c>
      <c r="U16" s="19">
        <v>41055200</v>
      </c>
      <c r="V16" s="19">
        <v>41053000</v>
      </c>
      <c r="W16" s="26">
        <v>41053300</v>
      </c>
      <c r="X16" s="44">
        <v>41055000</v>
      </c>
      <c r="Y16" s="44">
        <v>41055000</v>
      </c>
      <c r="Z16" s="44">
        <v>41055000</v>
      </c>
      <c r="AA16" s="44">
        <v>41053300</v>
      </c>
      <c r="AB16" s="44">
        <v>41053900</v>
      </c>
      <c r="AC16" s="44">
        <v>41053900</v>
      </c>
      <c r="AD16" s="13"/>
      <c r="AE16" s="15">
        <v>9110</v>
      </c>
      <c r="AF16" s="14">
        <v>9330</v>
      </c>
      <c r="AG16" s="14">
        <v>9330</v>
      </c>
      <c r="AH16" s="14">
        <v>9330</v>
      </c>
      <c r="AI16" s="14">
        <v>9510</v>
      </c>
      <c r="AJ16" s="14">
        <v>9620</v>
      </c>
      <c r="AK16" s="14">
        <v>9710</v>
      </c>
      <c r="AL16" s="14">
        <v>9770</v>
      </c>
      <c r="AM16" s="14">
        <v>9770</v>
      </c>
      <c r="AN16" s="14">
        <v>9770</v>
      </c>
      <c r="AO16" s="14">
        <v>9770</v>
      </c>
      <c r="AP16" s="14">
        <v>9800</v>
      </c>
      <c r="AQ16" s="14">
        <v>9710</v>
      </c>
      <c r="AR16" s="14">
        <v>9750</v>
      </c>
      <c r="AS16" s="14">
        <v>9770</v>
      </c>
      <c r="AT16" s="14">
        <v>9770</v>
      </c>
      <c r="AU16" s="75"/>
    </row>
    <row r="17" spans="1:48" s="65" customFormat="1" ht="15.75" x14ac:dyDescent="0.2">
      <c r="A17" s="60">
        <v>1</v>
      </c>
      <c r="B17" s="60">
        <v>2</v>
      </c>
      <c r="C17" s="61">
        <v>3</v>
      </c>
      <c r="D17" s="61">
        <v>4</v>
      </c>
      <c r="E17" s="61">
        <v>5</v>
      </c>
      <c r="F17" s="61">
        <v>6</v>
      </c>
      <c r="G17" s="61">
        <v>7</v>
      </c>
      <c r="H17" s="61">
        <v>8</v>
      </c>
      <c r="I17" s="61">
        <v>9</v>
      </c>
      <c r="J17" s="61">
        <v>10</v>
      </c>
      <c r="K17" s="61">
        <v>11</v>
      </c>
      <c r="L17" s="61">
        <v>12</v>
      </c>
      <c r="M17" s="61">
        <v>13</v>
      </c>
      <c r="N17" s="61">
        <v>14</v>
      </c>
      <c r="O17" s="61">
        <v>15</v>
      </c>
      <c r="P17" s="61">
        <v>16</v>
      </c>
      <c r="Q17" s="62">
        <v>17</v>
      </c>
      <c r="R17" s="62">
        <v>18</v>
      </c>
      <c r="S17" s="62">
        <v>19</v>
      </c>
      <c r="T17" s="62">
        <v>20</v>
      </c>
      <c r="U17" s="62"/>
      <c r="V17" s="62">
        <v>21</v>
      </c>
      <c r="W17" s="63">
        <v>22</v>
      </c>
      <c r="X17" s="63">
        <v>23</v>
      </c>
      <c r="Y17" s="63">
        <v>24</v>
      </c>
      <c r="Z17" s="63">
        <v>25</v>
      </c>
      <c r="AA17" s="63">
        <v>26</v>
      </c>
      <c r="AB17" s="61">
        <v>27</v>
      </c>
      <c r="AC17" s="61">
        <v>28</v>
      </c>
      <c r="AD17" s="64">
        <v>29</v>
      </c>
      <c r="AE17" s="60">
        <v>30</v>
      </c>
      <c r="AF17" s="60">
        <v>31</v>
      </c>
      <c r="AG17" s="60">
        <v>32</v>
      </c>
      <c r="AH17" s="60">
        <v>33</v>
      </c>
      <c r="AI17" s="60">
        <v>34</v>
      </c>
      <c r="AJ17" s="60">
        <v>35</v>
      </c>
      <c r="AK17" s="60">
        <v>36</v>
      </c>
      <c r="AL17" s="60">
        <v>37</v>
      </c>
      <c r="AM17" s="60">
        <v>38</v>
      </c>
      <c r="AN17" s="60">
        <v>39</v>
      </c>
      <c r="AO17" s="60">
        <v>40</v>
      </c>
      <c r="AP17" s="60">
        <v>41</v>
      </c>
      <c r="AQ17" s="60">
        <v>42</v>
      </c>
      <c r="AR17" s="60">
        <v>43</v>
      </c>
      <c r="AS17" s="60">
        <v>44</v>
      </c>
      <c r="AT17" s="60">
        <v>45</v>
      </c>
      <c r="AU17" s="60">
        <v>46</v>
      </c>
    </row>
    <row r="18" spans="1:48" ht="18.75" x14ac:dyDescent="0.2">
      <c r="A18" s="34" t="s">
        <v>58</v>
      </c>
      <c r="B18" s="18" t="s">
        <v>26</v>
      </c>
      <c r="C18" s="18"/>
      <c r="D18" s="18"/>
      <c r="E18" s="22">
        <f>20000+106400+93600-30000-20000-20000</f>
        <v>150000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45"/>
      <c r="X18" s="45"/>
      <c r="Y18" s="45"/>
      <c r="Z18" s="45"/>
      <c r="AA18" s="45"/>
      <c r="AB18" s="29">
        <f>AC18</f>
        <v>678000</v>
      </c>
      <c r="AC18" s="29">
        <f>1000000-150000-150000-22000</f>
        <v>678000</v>
      </c>
      <c r="AD18" s="69">
        <f t="shared" ref="AD18:AD40" si="0">AB18+AA18+X18+W18+V18+O18+K18+H18+G18+E18+C18+R18+S18+T18+D18+F18</f>
        <v>828000</v>
      </c>
      <c r="AE18" s="21"/>
      <c r="AF18" s="21">
        <f>AG18+AH18</f>
        <v>78012</v>
      </c>
      <c r="AG18" s="21">
        <v>52012</v>
      </c>
      <c r="AH18" s="21">
        <v>26000</v>
      </c>
      <c r="AI18" s="21">
        <v>1184376</v>
      </c>
      <c r="AJ18" s="21"/>
      <c r="AK18" s="21"/>
      <c r="AL18" s="50">
        <f>AM18+AN18+AO18</f>
        <v>3598307</v>
      </c>
      <c r="AM18" s="21">
        <v>3598307</v>
      </c>
      <c r="AN18" s="21"/>
      <c r="AO18" s="21"/>
      <c r="AP18" s="21"/>
      <c r="AQ18" s="21"/>
      <c r="AR18" s="21"/>
      <c r="AS18" s="21">
        <f>1227255.5+458720+131280+1047596</f>
        <v>2864851.5</v>
      </c>
      <c r="AT18" s="21"/>
      <c r="AU18" s="69">
        <f t="shared" ref="AU18:AU40" si="1">AS18+AP18+AL18+AK18+AJ18+AF18+AE18+AQ18+AI18</f>
        <v>7725546.5</v>
      </c>
      <c r="AV18" s="24"/>
    </row>
    <row r="19" spans="1:48" ht="18.75" x14ac:dyDescent="0.2">
      <c r="A19" s="35">
        <v>10306503000</v>
      </c>
      <c r="B19" s="16" t="s">
        <v>27</v>
      </c>
      <c r="C19" s="16"/>
      <c r="D19" s="16"/>
      <c r="E19" s="22">
        <v>117657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46"/>
      <c r="X19" s="46"/>
      <c r="Y19" s="46"/>
      <c r="Z19" s="46"/>
      <c r="AA19" s="46"/>
      <c r="AB19" s="29">
        <f t="shared" ref="AB19:AB41" si="2">AC19</f>
        <v>0</v>
      </c>
      <c r="AC19" s="25"/>
      <c r="AD19" s="69">
        <f t="shared" si="0"/>
        <v>117657</v>
      </c>
      <c r="AE19" s="25"/>
      <c r="AF19" s="25"/>
      <c r="AG19" s="25"/>
      <c r="AH19" s="25"/>
      <c r="AI19" s="25"/>
      <c r="AJ19" s="25"/>
      <c r="AK19" s="25"/>
      <c r="AL19" s="50">
        <f t="shared" ref="AL19:AL40" si="3">AM19+AN19+AO19</f>
        <v>4758092</v>
      </c>
      <c r="AM19" s="25">
        <v>4758092</v>
      </c>
      <c r="AN19" s="25"/>
      <c r="AO19" s="25"/>
      <c r="AP19" s="25"/>
      <c r="AQ19" s="25"/>
      <c r="AR19" s="25"/>
      <c r="AS19" s="25">
        <f>1090443+300000</f>
        <v>1390443</v>
      </c>
      <c r="AT19" s="25"/>
      <c r="AU19" s="69">
        <f t="shared" si="1"/>
        <v>6148535</v>
      </c>
      <c r="AV19" s="24"/>
    </row>
    <row r="20" spans="1:48" ht="18.75" x14ac:dyDescent="0.2">
      <c r="A20" s="35">
        <v>10306506000</v>
      </c>
      <c r="B20" s="16" t="s">
        <v>28</v>
      </c>
      <c r="C20" s="16"/>
      <c r="D20" s="16"/>
      <c r="E20" s="22">
        <v>35000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46"/>
      <c r="X20" s="46"/>
      <c r="Y20" s="46"/>
      <c r="Z20" s="46"/>
      <c r="AA20" s="46"/>
      <c r="AB20" s="29">
        <f t="shared" si="2"/>
        <v>0</v>
      </c>
      <c r="AC20" s="25"/>
      <c r="AD20" s="69">
        <f t="shared" si="0"/>
        <v>35000</v>
      </c>
      <c r="AE20" s="25"/>
      <c r="AF20" s="21">
        <f>AG20+AH20</f>
        <v>90318</v>
      </c>
      <c r="AG20" s="25">
        <f>65000-4482</f>
        <v>60518</v>
      </c>
      <c r="AH20" s="25">
        <f>32500-2700</f>
        <v>29800</v>
      </c>
      <c r="AI20" s="25"/>
      <c r="AJ20" s="25">
        <v>543865</v>
      </c>
      <c r="AK20" s="25"/>
      <c r="AL20" s="50">
        <f t="shared" si="3"/>
        <v>5561020</v>
      </c>
      <c r="AM20" s="25">
        <v>5561020</v>
      </c>
      <c r="AN20" s="25"/>
      <c r="AO20" s="25"/>
      <c r="AP20" s="25"/>
      <c r="AQ20" s="25"/>
      <c r="AR20" s="25"/>
      <c r="AS20" s="25">
        <f>1232500+593194</f>
        <v>1825694</v>
      </c>
      <c r="AT20" s="25"/>
      <c r="AU20" s="69">
        <f t="shared" si="1"/>
        <v>8020897</v>
      </c>
      <c r="AV20" s="24"/>
    </row>
    <row r="21" spans="1:48" ht="18.75" x14ac:dyDescent="0.2">
      <c r="A21" s="35">
        <v>10306508000</v>
      </c>
      <c r="B21" s="16" t="s">
        <v>29</v>
      </c>
      <c r="C21" s="16"/>
      <c r="D21" s="16"/>
      <c r="E21" s="22">
        <v>388400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46"/>
      <c r="X21" s="46"/>
      <c r="Y21" s="46"/>
      <c r="Z21" s="46"/>
      <c r="AA21" s="46"/>
      <c r="AB21" s="29">
        <f t="shared" si="2"/>
        <v>324371</v>
      </c>
      <c r="AC21" s="25">
        <f>20000+324371-20000</f>
        <v>324371</v>
      </c>
      <c r="AD21" s="69">
        <f t="shared" si="0"/>
        <v>712771</v>
      </c>
      <c r="AE21" s="25"/>
      <c r="AF21" s="25"/>
      <c r="AG21" s="25"/>
      <c r="AH21" s="25"/>
      <c r="AI21" s="25"/>
      <c r="AJ21" s="25"/>
      <c r="AK21" s="25"/>
      <c r="AL21" s="50">
        <f t="shared" si="3"/>
        <v>6244996</v>
      </c>
      <c r="AM21" s="25">
        <v>6244996</v>
      </c>
      <c r="AN21" s="25"/>
      <c r="AO21" s="25"/>
      <c r="AP21" s="25"/>
      <c r="AQ21" s="25"/>
      <c r="AR21" s="25"/>
      <c r="AS21" s="25"/>
      <c r="AT21" s="25"/>
      <c r="AU21" s="69">
        <f t="shared" si="1"/>
        <v>6244996</v>
      </c>
      <c r="AV21" s="24"/>
    </row>
    <row r="22" spans="1:48" ht="18.75" x14ac:dyDescent="0.2">
      <c r="A22" s="35">
        <v>10306509000</v>
      </c>
      <c r="B22" s="16" t="s">
        <v>30</v>
      </c>
      <c r="C22" s="16"/>
      <c r="D22" s="16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46"/>
      <c r="X22" s="46"/>
      <c r="Y22" s="46"/>
      <c r="Z22" s="46"/>
      <c r="AA22" s="46"/>
      <c r="AB22" s="29">
        <f t="shared" si="2"/>
        <v>0</v>
      </c>
      <c r="AC22" s="25"/>
      <c r="AD22" s="69">
        <f t="shared" si="0"/>
        <v>0</v>
      </c>
      <c r="AE22" s="25"/>
      <c r="AF22" s="25"/>
      <c r="AG22" s="25"/>
      <c r="AH22" s="25"/>
      <c r="AI22" s="25"/>
      <c r="AJ22" s="25"/>
      <c r="AK22" s="25"/>
      <c r="AL22" s="50">
        <f t="shared" si="3"/>
        <v>4758092</v>
      </c>
      <c r="AM22" s="25">
        <v>4758092</v>
      </c>
      <c r="AN22" s="38"/>
      <c r="AO22" s="25"/>
      <c r="AP22" s="25"/>
      <c r="AQ22" s="25"/>
      <c r="AR22" s="25"/>
      <c r="AS22" s="25">
        <f>1272574.95+50000+1047897+751371</f>
        <v>3121842.95</v>
      </c>
      <c r="AT22" s="25"/>
      <c r="AU22" s="69">
        <f t="shared" si="1"/>
        <v>7879934.9500000002</v>
      </c>
      <c r="AV22" s="24"/>
    </row>
    <row r="23" spans="1:48" ht="18.75" x14ac:dyDescent="0.2">
      <c r="A23" s="35">
        <v>10306510000</v>
      </c>
      <c r="B23" s="16" t="s">
        <v>31</v>
      </c>
      <c r="C23" s="16"/>
      <c r="D23" s="16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46"/>
      <c r="X23" s="46"/>
      <c r="Y23" s="46"/>
      <c r="Z23" s="46"/>
      <c r="AA23" s="46"/>
      <c r="AB23" s="29">
        <f t="shared" si="2"/>
        <v>0</v>
      </c>
      <c r="AC23" s="25"/>
      <c r="AD23" s="69">
        <f t="shared" si="0"/>
        <v>0</v>
      </c>
      <c r="AE23" s="25"/>
      <c r="AF23" s="25"/>
      <c r="AG23" s="25"/>
      <c r="AH23" s="25"/>
      <c r="AI23" s="25"/>
      <c r="AJ23" s="25"/>
      <c r="AK23" s="25"/>
      <c r="AL23" s="50">
        <f t="shared" si="3"/>
        <v>235780</v>
      </c>
      <c r="AM23" s="46"/>
      <c r="AN23" s="53"/>
      <c r="AO23" s="51">
        <f>215780+20000</f>
        <v>235780</v>
      </c>
      <c r="AP23" s="25"/>
      <c r="AQ23" s="25"/>
      <c r="AR23" s="25"/>
      <c r="AS23" s="25">
        <f>338820+375000</f>
        <v>713820</v>
      </c>
      <c r="AT23" s="25"/>
      <c r="AU23" s="69">
        <f t="shared" si="1"/>
        <v>949600</v>
      </c>
      <c r="AV23" s="24"/>
    </row>
    <row r="24" spans="1:48" ht="18.75" x14ac:dyDescent="0.2">
      <c r="A24" s="35">
        <v>10306511000</v>
      </c>
      <c r="B24" s="16" t="s">
        <v>32</v>
      </c>
      <c r="C24" s="16"/>
      <c r="D24" s="16"/>
      <c r="E24" s="22">
        <v>5817.06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46"/>
      <c r="X24" s="46"/>
      <c r="Y24" s="46"/>
      <c r="Z24" s="46"/>
      <c r="AA24" s="46"/>
      <c r="AB24" s="29">
        <f t="shared" si="2"/>
        <v>0</v>
      </c>
      <c r="AC24" s="25"/>
      <c r="AD24" s="69">
        <f t="shared" si="0"/>
        <v>5817.06</v>
      </c>
      <c r="AE24" s="25"/>
      <c r="AF24" s="25"/>
      <c r="AG24" s="25"/>
      <c r="AH24" s="25"/>
      <c r="AI24" s="25"/>
      <c r="AJ24" s="25"/>
      <c r="AK24" s="25"/>
      <c r="AL24" s="50">
        <f t="shared" si="3"/>
        <v>0</v>
      </c>
      <c r="AM24" s="46"/>
      <c r="AN24" s="53"/>
      <c r="AO24" s="51"/>
      <c r="AP24" s="25"/>
      <c r="AQ24" s="25"/>
      <c r="AR24" s="25"/>
      <c r="AS24" s="25">
        <f>892760+895378</f>
        <v>1788138</v>
      </c>
      <c r="AT24" s="25"/>
      <c r="AU24" s="69">
        <f t="shared" si="1"/>
        <v>1788138</v>
      </c>
      <c r="AV24" s="24"/>
    </row>
    <row r="25" spans="1:48" ht="18.75" x14ac:dyDescent="0.2">
      <c r="A25" s="35">
        <v>10306512000</v>
      </c>
      <c r="B25" s="16" t="s">
        <v>33</v>
      </c>
      <c r="C25" s="16"/>
      <c r="D25" s="16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46"/>
      <c r="X25" s="46"/>
      <c r="Y25" s="46"/>
      <c r="Z25" s="46"/>
      <c r="AA25" s="46"/>
      <c r="AB25" s="29">
        <f t="shared" si="2"/>
        <v>0</v>
      </c>
      <c r="AC25" s="25"/>
      <c r="AD25" s="69">
        <f t="shared" si="0"/>
        <v>0</v>
      </c>
      <c r="AE25" s="25"/>
      <c r="AF25" s="25"/>
      <c r="AG25" s="25"/>
      <c r="AH25" s="25"/>
      <c r="AI25" s="25"/>
      <c r="AJ25" s="25"/>
      <c r="AK25" s="25"/>
      <c r="AL25" s="50">
        <f t="shared" si="3"/>
        <v>157300</v>
      </c>
      <c r="AM25" s="46"/>
      <c r="AN25" s="53"/>
      <c r="AO25" s="51">
        <v>157300</v>
      </c>
      <c r="AP25" s="25"/>
      <c r="AQ25" s="25"/>
      <c r="AR25" s="25"/>
      <c r="AS25" s="25"/>
      <c r="AT25" s="25"/>
      <c r="AU25" s="69">
        <f t="shared" si="1"/>
        <v>157300</v>
      </c>
      <c r="AV25" s="24"/>
    </row>
    <row r="26" spans="1:48" ht="18.75" x14ac:dyDescent="0.2">
      <c r="A26" s="35">
        <v>1030651000</v>
      </c>
      <c r="B26" s="16" t="s">
        <v>34</v>
      </c>
      <c r="C26" s="16"/>
      <c r="D26" s="16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46"/>
      <c r="X26" s="46"/>
      <c r="Y26" s="46"/>
      <c r="Z26" s="46"/>
      <c r="AA26" s="46"/>
      <c r="AB26" s="29">
        <f t="shared" si="2"/>
        <v>0</v>
      </c>
      <c r="AC26" s="25"/>
      <c r="AD26" s="69">
        <f t="shared" si="0"/>
        <v>0</v>
      </c>
      <c r="AE26" s="25"/>
      <c r="AF26" s="25"/>
      <c r="AG26" s="25"/>
      <c r="AH26" s="25"/>
      <c r="AI26" s="25"/>
      <c r="AJ26" s="25"/>
      <c r="AK26" s="25"/>
      <c r="AL26" s="50">
        <f t="shared" si="3"/>
        <v>251000</v>
      </c>
      <c r="AM26" s="25"/>
      <c r="AN26" s="52"/>
      <c r="AO26" s="25">
        <f>190000+61000</f>
        <v>251000</v>
      </c>
      <c r="AP26" s="25"/>
      <c r="AQ26" s="25"/>
      <c r="AR26" s="25"/>
      <c r="AS26" s="25"/>
      <c r="AT26" s="25"/>
      <c r="AU26" s="69">
        <f t="shared" si="1"/>
        <v>251000</v>
      </c>
      <c r="AV26" s="24"/>
    </row>
    <row r="27" spans="1:48" ht="18.75" x14ac:dyDescent="0.2">
      <c r="A27" s="35">
        <v>10306515000</v>
      </c>
      <c r="B27" s="16" t="s">
        <v>35</v>
      </c>
      <c r="C27" s="16"/>
      <c r="D27" s="16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46"/>
      <c r="X27" s="46"/>
      <c r="Y27" s="46"/>
      <c r="Z27" s="46"/>
      <c r="AA27" s="46"/>
      <c r="AB27" s="29">
        <f t="shared" si="2"/>
        <v>0</v>
      </c>
      <c r="AC27" s="25">
        <f>234000-234000</f>
        <v>0</v>
      </c>
      <c r="AD27" s="69">
        <f t="shared" si="0"/>
        <v>0</v>
      </c>
      <c r="AE27" s="25"/>
      <c r="AF27" s="25"/>
      <c r="AG27" s="25"/>
      <c r="AH27" s="25"/>
      <c r="AI27" s="25"/>
      <c r="AJ27" s="25"/>
      <c r="AK27" s="25"/>
      <c r="AL27" s="50">
        <f t="shared" si="3"/>
        <v>637209.61</v>
      </c>
      <c r="AM27" s="25">
        <f>647383-10173.39</f>
        <v>637209.61</v>
      </c>
      <c r="AN27" s="25"/>
      <c r="AO27" s="25"/>
      <c r="AP27" s="25"/>
      <c r="AQ27" s="25"/>
      <c r="AR27" s="25"/>
      <c r="AS27" s="25">
        <f>1158752.3+504834+810900+667849</f>
        <v>3142335.3</v>
      </c>
      <c r="AT27" s="25"/>
      <c r="AU27" s="69">
        <f t="shared" si="1"/>
        <v>3779544.9099999997</v>
      </c>
      <c r="AV27" s="24"/>
    </row>
    <row r="28" spans="1:48" ht="18.75" x14ac:dyDescent="0.2">
      <c r="A28" s="35">
        <v>10306516000</v>
      </c>
      <c r="B28" s="16" t="s">
        <v>36</v>
      </c>
      <c r="C28" s="16"/>
      <c r="D28" s="16"/>
      <c r="E28" s="22">
        <v>380000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46"/>
      <c r="X28" s="46"/>
      <c r="Y28" s="46"/>
      <c r="Z28" s="46"/>
      <c r="AA28" s="46"/>
      <c r="AB28" s="29">
        <f t="shared" si="2"/>
        <v>18500</v>
      </c>
      <c r="AC28" s="25">
        <v>18500</v>
      </c>
      <c r="AD28" s="69">
        <f t="shared" si="0"/>
        <v>398500</v>
      </c>
      <c r="AE28" s="25"/>
      <c r="AF28" s="25"/>
      <c r="AG28" s="25"/>
      <c r="AH28" s="25"/>
      <c r="AI28" s="25"/>
      <c r="AJ28" s="25"/>
      <c r="AK28" s="25"/>
      <c r="AL28" s="50">
        <f t="shared" si="3"/>
        <v>2825117</v>
      </c>
      <c r="AM28" s="25">
        <v>2825117</v>
      </c>
      <c r="AN28" s="25"/>
      <c r="AO28" s="25"/>
      <c r="AP28" s="25"/>
      <c r="AQ28" s="25"/>
      <c r="AR28" s="25"/>
      <c r="AS28" s="25"/>
      <c r="AT28" s="25"/>
      <c r="AU28" s="69">
        <f t="shared" si="1"/>
        <v>2825117</v>
      </c>
      <c r="AV28" s="24"/>
    </row>
    <row r="29" spans="1:48" ht="18.75" x14ac:dyDescent="0.2">
      <c r="A29" s="35">
        <v>10306517000</v>
      </c>
      <c r="B29" s="16" t="s">
        <v>37</v>
      </c>
      <c r="C29" s="16"/>
      <c r="D29" s="16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46"/>
      <c r="X29" s="46"/>
      <c r="Y29" s="46"/>
      <c r="Z29" s="46"/>
      <c r="AA29" s="46"/>
      <c r="AB29" s="29">
        <f t="shared" si="2"/>
        <v>0</v>
      </c>
      <c r="AC29" s="25"/>
      <c r="AD29" s="69">
        <f t="shared" si="0"/>
        <v>0</v>
      </c>
      <c r="AE29" s="25"/>
      <c r="AF29" s="25"/>
      <c r="AG29" s="25"/>
      <c r="AH29" s="25"/>
      <c r="AI29" s="25"/>
      <c r="AJ29" s="25"/>
      <c r="AK29" s="25"/>
      <c r="AL29" s="50">
        <f t="shared" si="3"/>
        <v>594762</v>
      </c>
      <c r="AM29" s="25">
        <v>594762</v>
      </c>
      <c r="AN29" s="25"/>
      <c r="AO29" s="25"/>
      <c r="AP29" s="25"/>
      <c r="AQ29" s="25"/>
      <c r="AR29" s="25"/>
      <c r="AS29" s="25">
        <f>817752.7+295000</f>
        <v>1112752.7</v>
      </c>
      <c r="AT29" s="25"/>
      <c r="AU29" s="69">
        <f t="shared" si="1"/>
        <v>1707514.7</v>
      </c>
      <c r="AV29" s="24"/>
    </row>
    <row r="30" spans="1:48" ht="18.75" x14ac:dyDescent="0.2">
      <c r="A30" s="35">
        <v>10306518000</v>
      </c>
      <c r="B30" s="16" t="s">
        <v>38</v>
      </c>
      <c r="C30" s="16"/>
      <c r="D30" s="16"/>
      <c r="E30" s="22">
        <f>250000-100000+17000</f>
        <v>167000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46"/>
      <c r="X30" s="46"/>
      <c r="Y30" s="46"/>
      <c r="Z30" s="46"/>
      <c r="AA30" s="46"/>
      <c r="AB30" s="29">
        <f t="shared" si="2"/>
        <v>100000</v>
      </c>
      <c r="AC30" s="25">
        <v>100000</v>
      </c>
      <c r="AD30" s="69">
        <f t="shared" si="0"/>
        <v>267000</v>
      </c>
      <c r="AE30" s="25"/>
      <c r="AF30" s="25"/>
      <c r="AG30" s="25"/>
      <c r="AH30" s="25"/>
      <c r="AI30" s="25"/>
      <c r="AJ30" s="25"/>
      <c r="AK30" s="25"/>
      <c r="AL30" s="50">
        <f t="shared" si="3"/>
        <v>0</v>
      </c>
      <c r="AM30" s="25"/>
      <c r="AN30" s="25"/>
      <c r="AO30" s="25"/>
      <c r="AP30" s="25"/>
      <c r="AQ30" s="25"/>
      <c r="AR30" s="25"/>
      <c r="AS30" s="25">
        <f>1337856.3+1145845+500000</f>
        <v>2983701.3</v>
      </c>
      <c r="AT30" s="25"/>
      <c r="AU30" s="69">
        <f t="shared" si="1"/>
        <v>2983701.3</v>
      </c>
      <c r="AV30" s="24"/>
    </row>
    <row r="31" spans="1:48" ht="18.75" x14ac:dyDescent="0.2">
      <c r="A31" s="35">
        <v>10306520000</v>
      </c>
      <c r="B31" s="16" t="s">
        <v>39</v>
      </c>
      <c r="C31" s="16"/>
      <c r="D31" s="16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46"/>
      <c r="X31" s="46"/>
      <c r="Y31" s="46"/>
      <c r="Z31" s="46"/>
      <c r="AA31" s="46"/>
      <c r="AB31" s="29">
        <f t="shared" si="2"/>
        <v>115368</v>
      </c>
      <c r="AC31" s="25">
        <f>65648+49720</f>
        <v>115368</v>
      </c>
      <c r="AD31" s="69">
        <f t="shared" si="0"/>
        <v>115368</v>
      </c>
      <c r="AE31" s="25"/>
      <c r="AF31" s="25"/>
      <c r="AG31" s="25"/>
      <c r="AH31" s="25"/>
      <c r="AI31" s="25"/>
      <c r="AJ31" s="25"/>
      <c r="AK31" s="25"/>
      <c r="AL31" s="50">
        <f t="shared" si="3"/>
        <v>0</v>
      </c>
      <c r="AM31" s="25"/>
      <c r="AN31" s="25"/>
      <c r="AO31" s="25"/>
      <c r="AP31" s="25"/>
      <c r="AQ31" s="25"/>
      <c r="AR31" s="25"/>
      <c r="AS31" s="25"/>
      <c r="AT31" s="25"/>
      <c r="AU31" s="69">
        <f t="shared" si="1"/>
        <v>0</v>
      </c>
      <c r="AV31" s="24"/>
    </row>
    <row r="32" spans="1:48" ht="18.75" x14ac:dyDescent="0.2">
      <c r="A32" s="35">
        <v>10306521000</v>
      </c>
      <c r="B32" s="16" t="s">
        <v>40</v>
      </c>
      <c r="C32" s="16"/>
      <c r="D32" s="16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46"/>
      <c r="X32" s="46"/>
      <c r="Y32" s="46"/>
      <c r="Z32" s="46"/>
      <c r="AA32" s="46"/>
      <c r="AB32" s="29">
        <f t="shared" si="2"/>
        <v>0</v>
      </c>
      <c r="AC32" s="25"/>
      <c r="AD32" s="69">
        <f t="shared" si="0"/>
        <v>0</v>
      </c>
      <c r="AE32" s="25"/>
      <c r="AF32" s="25"/>
      <c r="AG32" s="25"/>
      <c r="AH32" s="25"/>
      <c r="AI32" s="25"/>
      <c r="AJ32" s="25"/>
      <c r="AK32" s="25"/>
      <c r="AL32" s="50">
        <f t="shared" si="3"/>
        <v>317000</v>
      </c>
      <c r="AM32" s="25"/>
      <c r="AN32" s="25"/>
      <c r="AO32" s="25">
        <f>117000+200000</f>
        <v>317000</v>
      </c>
      <c r="AP32" s="25"/>
      <c r="AQ32" s="25"/>
      <c r="AR32" s="25"/>
      <c r="AS32" s="25">
        <f>599844</f>
        <v>599844</v>
      </c>
      <c r="AT32" s="25"/>
      <c r="AU32" s="69">
        <f t="shared" si="1"/>
        <v>916844</v>
      </c>
      <c r="AV32" s="24"/>
    </row>
    <row r="33" spans="1:48" ht="18.75" x14ac:dyDescent="0.2">
      <c r="A33" s="35">
        <v>10306523000</v>
      </c>
      <c r="B33" s="16" t="s">
        <v>41</v>
      </c>
      <c r="C33" s="16"/>
      <c r="D33" s="16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46"/>
      <c r="X33" s="46"/>
      <c r="Y33" s="46"/>
      <c r="Z33" s="46"/>
      <c r="AA33" s="46"/>
      <c r="AB33" s="29">
        <f t="shared" si="2"/>
        <v>0</v>
      </c>
      <c r="AC33" s="25"/>
      <c r="AD33" s="69">
        <f t="shared" si="0"/>
        <v>0</v>
      </c>
      <c r="AE33" s="25"/>
      <c r="AF33" s="25"/>
      <c r="AG33" s="25"/>
      <c r="AH33" s="25"/>
      <c r="AI33" s="25"/>
      <c r="AJ33" s="25"/>
      <c r="AK33" s="25"/>
      <c r="AL33" s="50">
        <f t="shared" si="3"/>
        <v>6244996</v>
      </c>
      <c r="AM33" s="25">
        <v>6244996</v>
      </c>
      <c r="AN33" s="25"/>
      <c r="AO33" s="25"/>
      <c r="AP33" s="25"/>
      <c r="AQ33" s="25"/>
      <c r="AR33" s="25"/>
      <c r="AS33" s="25"/>
      <c r="AT33" s="25"/>
      <c r="AU33" s="69">
        <f t="shared" si="1"/>
        <v>6244996</v>
      </c>
      <c r="AV33" s="24"/>
    </row>
    <row r="34" spans="1:48" ht="18.75" x14ac:dyDescent="0.2">
      <c r="A34" s="35">
        <v>10306400000</v>
      </c>
      <c r="B34" s="16" t="s">
        <v>42</v>
      </c>
      <c r="C34" s="16"/>
      <c r="D34" s="16"/>
      <c r="E34" s="22">
        <v>10000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46"/>
      <c r="X34" s="46"/>
      <c r="Y34" s="46"/>
      <c r="Z34" s="46"/>
      <c r="AA34" s="46"/>
      <c r="AB34" s="29">
        <f t="shared" si="2"/>
        <v>61400</v>
      </c>
      <c r="AC34" s="25">
        <v>61400</v>
      </c>
      <c r="AD34" s="69">
        <f t="shared" si="0"/>
        <v>71400</v>
      </c>
      <c r="AE34" s="25"/>
      <c r="AF34" s="25"/>
      <c r="AG34" s="25"/>
      <c r="AH34" s="25"/>
      <c r="AI34" s="25">
        <v>1147400</v>
      </c>
      <c r="AJ34" s="25">
        <f>77400+482314</f>
        <v>559714</v>
      </c>
      <c r="AK34" s="25"/>
      <c r="AL34" s="50">
        <f t="shared" si="3"/>
        <v>8277619</v>
      </c>
      <c r="AM34" s="25">
        <v>5947616</v>
      </c>
      <c r="AN34" s="25">
        <v>2330003</v>
      </c>
      <c r="AO34" s="25"/>
      <c r="AP34" s="25"/>
      <c r="AQ34" s="25"/>
      <c r="AR34" s="25"/>
      <c r="AS34" s="25">
        <f>1190000+1184436+987784</f>
        <v>3362220</v>
      </c>
      <c r="AT34" s="25"/>
      <c r="AU34" s="69">
        <f t="shared" si="1"/>
        <v>13346953</v>
      </c>
      <c r="AV34" s="24"/>
    </row>
    <row r="35" spans="1:48" ht="33.75" customHeight="1" x14ac:dyDescent="0.2">
      <c r="A35" s="35" t="s">
        <v>61</v>
      </c>
      <c r="B35" s="17" t="s">
        <v>43</v>
      </c>
      <c r="C35" s="17"/>
      <c r="D35" s="17"/>
      <c r="E35" s="23">
        <f>2178500+600000</f>
        <v>2778500</v>
      </c>
      <c r="F35" s="23"/>
      <c r="G35" s="23"/>
      <c r="H35" s="23"/>
      <c r="I35" s="23"/>
      <c r="J35" s="23"/>
      <c r="K35" s="23"/>
      <c r="L35" s="23"/>
      <c r="M35" s="23"/>
      <c r="N35" s="23"/>
      <c r="O35" s="23">
        <f>P35+Q35</f>
        <v>1920200</v>
      </c>
      <c r="P35" s="23">
        <v>1920200</v>
      </c>
      <c r="Q35" s="23"/>
      <c r="R35" s="23"/>
      <c r="S35" s="23"/>
      <c r="T35" s="23"/>
      <c r="U35" s="23"/>
      <c r="V35" s="23"/>
      <c r="W35" s="46">
        <f>1500000+300000+200000</f>
        <v>2000000</v>
      </c>
      <c r="X35" s="46"/>
      <c r="Y35" s="46"/>
      <c r="Z35" s="46"/>
      <c r="AA35" s="46"/>
      <c r="AB35" s="29">
        <f t="shared" si="2"/>
        <v>0</v>
      </c>
      <c r="AC35" s="25"/>
      <c r="AD35" s="69">
        <f t="shared" si="0"/>
        <v>6698700</v>
      </c>
      <c r="AE35" s="25"/>
      <c r="AF35" s="25"/>
      <c r="AG35" s="25"/>
      <c r="AH35" s="25"/>
      <c r="AI35" s="25"/>
      <c r="AJ35" s="25"/>
      <c r="AK35" s="25"/>
      <c r="AL35" s="50">
        <f t="shared" si="3"/>
        <v>0</v>
      </c>
      <c r="AM35" s="25"/>
      <c r="AN35" s="25"/>
      <c r="AO35" s="25"/>
      <c r="AP35" s="25"/>
      <c r="AQ35" s="25"/>
      <c r="AR35" s="25"/>
      <c r="AS35" s="25"/>
      <c r="AT35" s="25"/>
      <c r="AU35" s="69">
        <f t="shared" si="1"/>
        <v>0</v>
      </c>
      <c r="AV35" s="24"/>
    </row>
    <row r="36" spans="1:48" ht="37.5" customHeight="1" x14ac:dyDescent="0.2">
      <c r="A36" s="35" t="s">
        <v>60</v>
      </c>
      <c r="B36" s="17" t="s">
        <v>44</v>
      </c>
      <c r="C36" s="17"/>
      <c r="D36" s="17"/>
      <c r="E36" s="23">
        <f>6211900+500000+80000+400000+200000+300000+300000</f>
        <v>7991900</v>
      </c>
      <c r="F36" s="23"/>
      <c r="G36" s="23"/>
      <c r="H36" s="23"/>
      <c r="I36" s="23"/>
      <c r="J36" s="23"/>
      <c r="K36" s="23"/>
      <c r="L36" s="23"/>
      <c r="M36" s="23"/>
      <c r="N36" s="23"/>
      <c r="O36" s="23">
        <f>P36+Q36</f>
        <v>3339300</v>
      </c>
      <c r="P36" s="23">
        <v>3339300</v>
      </c>
      <c r="Q36" s="23"/>
      <c r="R36" s="23"/>
      <c r="S36" s="23"/>
      <c r="T36" s="23"/>
      <c r="U36" s="23"/>
      <c r="V36" s="23"/>
      <c r="W36" s="46">
        <f>3500000+200000+315800+400000</f>
        <v>4415800</v>
      </c>
      <c r="X36" s="46"/>
      <c r="Y36" s="46"/>
      <c r="Z36" s="46"/>
      <c r="AA36" s="46">
        <v>425000</v>
      </c>
      <c r="AB36" s="29">
        <f t="shared" si="2"/>
        <v>0</v>
      </c>
      <c r="AC36" s="25"/>
      <c r="AD36" s="69">
        <f t="shared" si="0"/>
        <v>16172000</v>
      </c>
      <c r="AE36" s="25"/>
      <c r="AF36" s="25"/>
      <c r="AG36" s="25"/>
      <c r="AH36" s="25"/>
      <c r="AI36" s="25"/>
      <c r="AJ36" s="25"/>
      <c r="AK36" s="25"/>
      <c r="AL36" s="50">
        <f t="shared" si="3"/>
        <v>0</v>
      </c>
      <c r="AM36" s="25"/>
      <c r="AN36" s="25"/>
      <c r="AO36" s="25"/>
      <c r="AP36" s="25"/>
      <c r="AQ36" s="25"/>
      <c r="AR36" s="25"/>
      <c r="AS36" s="25"/>
      <c r="AT36" s="25"/>
      <c r="AU36" s="69">
        <f t="shared" si="1"/>
        <v>0</v>
      </c>
      <c r="AV36" s="24"/>
    </row>
    <row r="37" spans="1:48" ht="18.75" x14ac:dyDescent="0.2">
      <c r="A37" s="35">
        <v>10204100000</v>
      </c>
      <c r="B37" s="16" t="s">
        <v>45</v>
      </c>
      <c r="C37" s="16"/>
      <c r="D37" s="16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3">
        <f>P37+Q37</f>
        <v>20684700</v>
      </c>
      <c r="P37" s="22">
        <v>20684700</v>
      </c>
      <c r="Q37" s="22"/>
      <c r="R37" s="22"/>
      <c r="S37" s="22"/>
      <c r="T37" s="22"/>
      <c r="U37" s="22"/>
      <c r="V37" s="22"/>
      <c r="W37" s="46">
        <v>15403500</v>
      </c>
      <c r="X37" s="46"/>
      <c r="Y37" s="46"/>
      <c r="Z37" s="46"/>
      <c r="AA37" s="46"/>
      <c r="AB37" s="29">
        <f t="shared" si="2"/>
        <v>0</v>
      </c>
      <c r="AC37" s="25"/>
      <c r="AD37" s="69">
        <f t="shared" si="0"/>
        <v>36088200</v>
      </c>
      <c r="AE37" s="25"/>
      <c r="AF37" s="25"/>
      <c r="AG37" s="25"/>
      <c r="AH37" s="25"/>
      <c r="AI37" s="25"/>
      <c r="AJ37" s="25"/>
      <c r="AK37" s="25">
        <v>504000</v>
      </c>
      <c r="AL37" s="50">
        <f t="shared" si="3"/>
        <v>300000</v>
      </c>
      <c r="AM37" s="25"/>
      <c r="AN37" s="25"/>
      <c r="AO37" s="25">
        <f>300000+840000-840000</f>
        <v>300000</v>
      </c>
      <c r="AP37" s="25"/>
      <c r="AQ37" s="25">
        <f>249371+1050000</f>
        <v>1299371</v>
      </c>
      <c r="AR37" s="25"/>
      <c r="AS37" s="25"/>
      <c r="AT37" s="25"/>
      <c r="AU37" s="69">
        <f t="shared" si="1"/>
        <v>2103371</v>
      </c>
      <c r="AV37" s="24"/>
    </row>
    <row r="38" spans="1:48" ht="18.75" x14ac:dyDescent="0.2">
      <c r="A38" s="35" t="s">
        <v>62</v>
      </c>
      <c r="B38" s="16" t="s">
        <v>46</v>
      </c>
      <c r="C38" s="16"/>
      <c r="D38" s="16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3"/>
      <c r="P38" s="22"/>
      <c r="Q38" s="22"/>
      <c r="R38" s="22"/>
      <c r="S38" s="22"/>
      <c r="T38" s="22"/>
      <c r="U38" s="22"/>
      <c r="V38" s="22"/>
      <c r="W38" s="46"/>
      <c r="X38" s="46"/>
      <c r="Y38" s="46"/>
      <c r="Z38" s="46"/>
      <c r="AA38" s="46"/>
      <c r="AB38" s="29">
        <f t="shared" si="2"/>
        <v>0</v>
      </c>
      <c r="AC38" s="25"/>
      <c r="AD38" s="69">
        <f t="shared" si="0"/>
        <v>0</v>
      </c>
      <c r="AE38" s="25">
        <v>35995100</v>
      </c>
      <c r="AF38" s="25"/>
      <c r="AG38" s="25"/>
      <c r="AH38" s="25"/>
      <c r="AI38" s="25"/>
      <c r="AJ38" s="25"/>
      <c r="AK38" s="25"/>
      <c r="AL38" s="50">
        <f t="shared" si="3"/>
        <v>0</v>
      </c>
      <c r="AM38" s="25"/>
      <c r="AN38" s="25"/>
      <c r="AO38" s="25"/>
      <c r="AP38" s="25"/>
      <c r="AQ38" s="25"/>
      <c r="AR38" s="25"/>
      <c r="AS38" s="25">
        <v>244790</v>
      </c>
      <c r="AT38" s="25"/>
      <c r="AU38" s="69">
        <f t="shared" si="1"/>
        <v>36239890</v>
      </c>
      <c r="AV38" s="24"/>
    </row>
    <row r="39" spans="1:48" ht="18.75" x14ac:dyDescent="0.2">
      <c r="A39" s="35" t="s">
        <v>59</v>
      </c>
      <c r="B39" s="16" t="s">
        <v>47</v>
      </c>
      <c r="C39" s="22">
        <v>6769400</v>
      </c>
      <c r="D39" s="22"/>
      <c r="E39" s="22">
        <v>950000</v>
      </c>
      <c r="F39" s="22">
        <f>2863121.03-809196.36</f>
        <v>2053924.67</v>
      </c>
      <c r="G39" s="22">
        <f>1236370+25114</f>
        <v>1261484</v>
      </c>
      <c r="H39" s="22">
        <f>1039425-7182-57391+20278</f>
        <v>995130</v>
      </c>
      <c r="I39" s="22">
        <v>112530</v>
      </c>
      <c r="J39" s="22">
        <v>55800</v>
      </c>
      <c r="K39" s="22">
        <f>1262329+736255</f>
        <v>1998584</v>
      </c>
      <c r="L39" s="22">
        <v>326665</v>
      </c>
      <c r="M39" s="22">
        <v>529912</v>
      </c>
      <c r="N39" s="22">
        <v>405752</v>
      </c>
      <c r="O39" s="23">
        <f>P39+Q39</f>
        <v>272400</v>
      </c>
      <c r="P39" s="22"/>
      <c r="Q39" s="22">
        <v>272400</v>
      </c>
      <c r="R39" s="22">
        <v>53300</v>
      </c>
      <c r="S39" s="22">
        <v>0</v>
      </c>
      <c r="T39" s="22">
        <v>7200000</v>
      </c>
      <c r="U39" s="22">
        <v>272227.78000000003</v>
      </c>
      <c r="V39" s="22">
        <f>77400+2316035+7500+2000</f>
        <v>2402935</v>
      </c>
      <c r="W39" s="46"/>
      <c r="X39" s="46">
        <f>Y39+Z39</f>
        <v>2758800</v>
      </c>
      <c r="Y39" s="46">
        <v>1539000</v>
      </c>
      <c r="Z39" s="46">
        <f>767800+452000</f>
        <v>1219800</v>
      </c>
      <c r="AA39" s="46"/>
      <c r="AB39" s="29">
        <f t="shared" si="2"/>
        <v>0</v>
      </c>
      <c r="AC39" s="25"/>
      <c r="AD39" s="69">
        <f t="shared" si="0"/>
        <v>26715957.670000002</v>
      </c>
      <c r="AE39" s="25"/>
      <c r="AF39" s="25"/>
      <c r="AG39" s="25"/>
      <c r="AH39" s="25"/>
      <c r="AI39" s="25"/>
      <c r="AJ39" s="25"/>
      <c r="AK39" s="25"/>
      <c r="AL39" s="50">
        <f t="shared" si="3"/>
        <v>0</v>
      </c>
      <c r="AM39" s="25"/>
      <c r="AN39" s="25"/>
      <c r="AO39" s="25"/>
      <c r="AP39" s="25"/>
      <c r="AQ39" s="25">
        <v>0</v>
      </c>
      <c r="AR39" s="25">
        <v>138544</v>
      </c>
      <c r="AS39" s="25">
        <f>AT39</f>
        <v>1200000</v>
      </c>
      <c r="AT39" s="25">
        <f>750000+125629+324371</f>
        <v>1200000</v>
      </c>
      <c r="AU39" s="69">
        <f t="shared" si="1"/>
        <v>1200000</v>
      </c>
      <c r="AV39" s="24"/>
    </row>
    <row r="40" spans="1:48" s="74" customFormat="1" ht="19.5" thickBot="1" x14ac:dyDescent="0.25">
      <c r="A40" s="71"/>
      <c r="B40" s="72" t="s">
        <v>67</v>
      </c>
      <c r="C40" s="37"/>
      <c r="D40" s="37">
        <v>3883483</v>
      </c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57"/>
      <c r="X40" s="57"/>
      <c r="Y40" s="57"/>
      <c r="Z40" s="57"/>
      <c r="AA40" s="57"/>
      <c r="AB40" s="48">
        <f t="shared" si="2"/>
        <v>0</v>
      </c>
      <c r="AC40" s="25"/>
      <c r="AD40" s="69">
        <f t="shared" si="0"/>
        <v>3883483</v>
      </c>
      <c r="AE40" s="38"/>
      <c r="AF40" s="38"/>
      <c r="AG40" s="38"/>
      <c r="AH40" s="38"/>
      <c r="AI40" s="38"/>
      <c r="AJ40" s="38"/>
      <c r="AK40" s="38"/>
      <c r="AL40" s="50">
        <f t="shared" si="3"/>
        <v>0</v>
      </c>
      <c r="AM40" s="38"/>
      <c r="AN40" s="38"/>
      <c r="AO40" s="38"/>
      <c r="AP40" s="38">
        <f>1500000+1200000+1298000+417000</f>
        <v>4415000</v>
      </c>
      <c r="AQ40" s="38"/>
      <c r="AR40" s="38"/>
      <c r="AS40" s="38"/>
      <c r="AT40" s="38"/>
      <c r="AU40" s="69">
        <f t="shared" si="1"/>
        <v>4415000</v>
      </c>
      <c r="AV40" s="73"/>
    </row>
    <row r="41" spans="1:48" ht="16.5" customHeight="1" thickBot="1" x14ac:dyDescent="0.35">
      <c r="A41" s="39"/>
      <c r="B41" s="40" t="s">
        <v>48</v>
      </c>
      <c r="C41" s="68">
        <v>6769400</v>
      </c>
      <c r="D41" s="68">
        <f>SUM(D18:D40)</f>
        <v>3883483</v>
      </c>
      <c r="E41" s="41">
        <f t="shared" ref="E41:AO41" si="4">SUM(E18:E39)</f>
        <v>12974274.060000001</v>
      </c>
      <c r="F41" s="68">
        <f>SUM(F18:F40)</f>
        <v>2053924.67</v>
      </c>
      <c r="G41" s="41">
        <f t="shared" si="4"/>
        <v>1261484</v>
      </c>
      <c r="H41" s="41">
        <f t="shared" si="4"/>
        <v>995130</v>
      </c>
      <c r="I41" s="41">
        <v>112530</v>
      </c>
      <c r="J41" s="41">
        <v>55800</v>
      </c>
      <c r="K41" s="41">
        <f>K39</f>
        <v>1998584</v>
      </c>
      <c r="L41" s="41">
        <v>326665</v>
      </c>
      <c r="M41" s="41">
        <v>529912</v>
      </c>
      <c r="N41" s="41">
        <v>405752</v>
      </c>
      <c r="O41" s="41">
        <f t="shared" si="4"/>
        <v>26216600</v>
      </c>
      <c r="P41" s="41">
        <f t="shared" si="4"/>
        <v>25944200</v>
      </c>
      <c r="Q41" s="41">
        <f t="shared" si="4"/>
        <v>272400</v>
      </c>
      <c r="R41" s="41">
        <f t="shared" si="4"/>
        <v>53300</v>
      </c>
      <c r="S41" s="41">
        <f t="shared" si="4"/>
        <v>0</v>
      </c>
      <c r="T41" s="41">
        <f t="shared" si="4"/>
        <v>7200000</v>
      </c>
      <c r="U41" s="41">
        <f>SUM(U18:U40)</f>
        <v>272227.78000000003</v>
      </c>
      <c r="V41" s="41">
        <f t="shared" si="4"/>
        <v>2402935</v>
      </c>
      <c r="W41" s="47">
        <f t="shared" si="4"/>
        <v>21819300</v>
      </c>
      <c r="X41" s="47">
        <f t="shared" si="4"/>
        <v>2758800</v>
      </c>
      <c r="Y41" s="47">
        <f t="shared" si="4"/>
        <v>1539000</v>
      </c>
      <c r="Z41" s="47">
        <f t="shared" si="4"/>
        <v>1219800</v>
      </c>
      <c r="AA41" s="47">
        <f t="shared" si="4"/>
        <v>425000</v>
      </c>
      <c r="AB41" s="49">
        <f t="shared" si="2"/>
        <v>1297639</v>
      </c>
      <c r="AC41" s="58">
        <f>SUM(AC18:AC39)</f>
        <v>1297639</v>
      </c>
      <c r="AD41" s="69">
        <f>AB41+AA41+X41+W41+V41+O41+K41+H41+G41+E41+C41+R41+S41+T41+D41+F41</f>
        <v>92109853.730000004</v>
      </c>
      <c r="AE41" s="56">
        <f t="shared" si="4"/>
        <v>35995100</v>
      </c>
      <c r="AF41" s="41">
        <f t="shared" si="4"/>
        <v>168330</v>
      </c>
      <c r="AG41" s="41">
        <f t="shared" si="4"/>
        <v>112530</v>
      </c>
      <c r="AH41" s="41">
        <f t="shared" si="4"/>
        <v>55800</v>
      </c>
      <c r="AI41" s="41">
        <f t="shared" si="4"/>
        <v>2331776</v>
      </c>
      <c r="AJ41" s="41">
        <f t="shared" si="4"/>
        <v>1103579</v>
      </c>
      <c r="AK41" s="41">
        <f t="shared" si="4"/>
        <v>504000</v>
      </c>
      <c r="AL41" s="50">
        <f>AM41+AN41+AO41</f>
        <v>44761290.609999999</v>
      </c>
      <c r="AM41" s="41">
        <f t="shared" si="4"/>
        <v>41170207.609999999</v>
      </c>
      <c r="AN41" s="41">
        <f t="shared" si="4"/>
        <v>2330003</v>
      </c>
      <c r="AO41" s="41">
        <f t="shared" si="4"/>
        <v>1261080</v>
      </c>
      <c r="AP41" s="41">
        <f>SUM(AP18:AP40)</f>
        <v>4415000</v>
      </c>
      <c r="AQ41" s="41">
        <f>SUM(AQ18:AQ40)</f>
        <v>1299371</v>
      </c>
      <c r="AR41" s="41">
        <f>SUM(AR18:AR40)</f>
        <v>138544</v>
      </c>
      <c r="AS41" s="41">
        <f>SUM(AS18:AS40)</f>
        <v>24350432.75</v>
      </c>
      <c r="AT41" s="41">
        <f>SUM(AT18:AT39)</f>
        <v>1200000</v>
      </c>
      <c r="AU41" s="69">
        <f>AS41+AP41+AL41+AK41+AJ41+AF41+AE41+AQ41+AI41+AR41</f>
        <v>115067423.36</v>
      </c>
      <c r="AV41" s="36"/>
    </row>
    <row r="42" spans="1:48" s="31" customFormat="1" x14ac:dyDescent="0.2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69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</row>
    <row r="43" spans="1:48" s="32" customFormat="1" x14ac:dyDescent="0.2"/>
    <row r="44" spans="1:48" s="33" customFormat="1" ht="18.75" x14ac:dyDescent="0.3">
      <c r="AB44" s="144" t="s">
        <v>87</v>
      </c>
      <c r="AN44" s="144" t="s">
        <v>86</v>
      </c>
      <c r="AP44" s="54"/>
    </row>
    <row r="47" spans="1:48" x14ac:dyDescent="0.2">
      <c r="V47" s="55">
        <f>E41+G41+H41+O41+V41+W41</f>
        <v>65669723.060000002</v>
      </c>
    </row>
  </sheetData>
  <mergeCells count="69">
    <mergeCell ref="G5:L5"/>
    <mergeCell ref="A8:A16"/>
    <mergeCell ref="B8:B16"/>
    <mergeCell ref="C15:AD15"/>
    <mergeCell ref="F12:F14"/>
    <mergeCell ref="D12:D14"/>
    <mergeCell ref="AD9:AD14"/>
    <mergeCell ref="Q13:Q14"/>
    <mergeCell ref="P13:P14"/>
    <mergeCell ref="E9:W9"/>
    <mergeCell ref="E12:E14"/>
    <mergeCell ref="G12:G14"/>
    <mergeCell ref="O12:O14"/>
    <mergeCell ref="AA12:AA14"/>
    <mergeCell ref="H12:H14"/>
    <mergeCell ref="Z13:Z14"/>
    <mergeCell ref="AA11:AC11"/>
    <mergeCell ref="AO2:AU5"/>
    <mergeCell ref="W4:AH5"/>
    <mergeCell ref="AE11:AT11"/>
    <mergeCell ref="AS12:AS14"/>
    <mergeCell ref="AT13:AT14"/>
    <mergeCell ref="E8:AD8"/>
    <mergeCell ref="AU9:AU16"/>
    <mergeCell ref="AE15:AT15"/>
    <mergeCell ref="C11:Z11"/>
    <mergeCell ref="AE8:AO8"/>
    <mergeCell ref="AQ12:AQ14"/>
    <mergeCell ref="AK12:AK14"/>
    <mergeCell ref="AQ9:AT9"/>
    <mergeCell ref="AQ10:AT10"/>
    <mergeCell ref="AJ12:AJ14"/>
    <mergeCell ref="AF9:AP9"/>
    <mergeCell ref="AF12:AF14"/>
    <mergeCell ref="AF10:AP10"/>
    <mergeCell ref="AR12:AR14"/>
    <mergeCell ref="AM12:AO12"/>
    <mergeCell ref="AM13:AM14"/>
    <mergeCell ref="AO13:AO14"/>
    <mergeCell ref="AN13:AN14"/>
    <mergeCell ref="AI12:AI14"/>
    <mergeCell ref="AG12:AH12"/>
    <mergeCell ref="AP12:AP14"/>
    <mergeCell ref="AG13:AH13"/>
    <mergeCell ref="AL13:AL14"/>
    <mergeCell ref="I13:J13"/>
    <mergeCell ref="AB12:AB14"/>
    <mergeCell ref="AC13:AC14"/>
    <mergeCell ref="L12:N12"/>
    <mergeCell ref="U12:U14"/>
    <mergeCell ref="S12:S14"/>
    <mergeCell ref="T12:T14"/>
    <mergeCell ref="X12:X14"/>
    <mergeCell ref="AE9:AE10"/>
    <mergeCell ref="V12:V14"/>
    <mergeCell ref="K12:K14"/>
    <mergeCell ref="W12:W14"/>
    <mergeCell ref="P12:Q12"/>
    <mergeCell ref="N13:N14"/>
    <mergeCell ref="AE12:AE14"/>
    <mergeCell ref="C10:Z10"/>
    <mergeCell ref="L13:L14"/>
    <mergeCell ref="M13:M14"/>
    <mergeCell ref="I12:J12"/>
    <mergeCell ref="R12:R14"/>
    <mergeCell ref="Y12:Z12"/>
    <mergeCell ref="Y13:Y14"/>
    <mergeCell ref="AA10:AC10"/>
    <mergeCell ref="C12:C14"/>
  </mergeCells>
  <phoneticPr fontId="17" type="noConversion"/>
  <pageMargins left="0.70866141732283472" right="0.70866141732283472" top="0.74803149606299213" bottom="0.74803149606299213" header="0.31496062992125984" footer="0.31496062992125984"/>
  <pageSetup paperSize="9" scale="41" orientation="landscape" r:id="rId1"/>
  <rowBreaks count="1" manualBreakCount="1">
    <brk id="45" max="21" man="1"/>
  </rowBreaks>
  <colBreaks count="2" manualBreakCount="2">
    <brk id="22" max="43" man="1"/>
    <brk id="47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pliok</cp:lastModifiedBy>
  <cp:lastPrinted>2020-09-18T05:37:10Z</cp:lastPrinted>
  <dcterms:created xsi:type="dcterms:W3CDTF">2019-12-03T08:34:58Z</dcterms:created>
  <dcterms:modified xsi:type="dcterms:W3CDTF">2020-12-24T06:54:06Z</dcterms:modified>
</cp:coreProperties>
</file>