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Лист1!$A$1:$AN$46</definedName>
  </definedNames>
  <calcPr calcId="144525"/>
</workbook>
</file>

<file path=xl/calcChain.xml><?xml version="1.0" encoding="utf-8"?>
<calcChain xmlns="http://schemas.openxmlformats.org/spreadsheetml/2006/main">
  <c r="AM40" i="1" l="1"/>
  <c r="AL31" i="1" l="1"/>
  <c r="AL24" i="1"/>
  <c r="AI38" i="1" l="1"/>
  <c r="AJ41" i="1"/>
  <c r="AL35" i="1"/>
  <c r="AL28" i="1"/>
  <c r="AL23" i="1"/>
  <c r="AL19" i="1"/>
  <c r="X32" i="1"/>
  <c r="D37" i="1"/>
  <c r="D31" i="1"/>
  <c r="AN23" i="1" l="1"/>
  <c r="AN28" i="1"/>
  <c r="AN35" i="1"/>
  <c r="AN41" i="1"/>
  <c r="I42" i="1"/>
  <c r="F40" i="1"/>
  <c r="AB21" i="1"/>
  <c r="AC21" i="1"/>
  <c r="AC42" i="1" s="1"/>
  <c r="V42" i="1"/>
  <c r="R37" i="1"/>
  <c r="R42" i="1" s="1"/>
  <c r="R36" i="1"/>
  <c r="D36" i="1"/>
  <c r="X28" i="1"/>
  <c r="AI42" i="1"/>
  <c r="S42" i="1"/>
  <c r="AG28" i="1"/>
  <c r="AF28" i="1" s="1"/>
  <c r="D19" i="1"/>
  <c r="D42" i="1" s="1"/>
  <c r="X19" i="1"/>
  <c r="X42" i="1" s="1"/>
  <c r="W42" i="1" s="1"/>
  <c r="AJ42" i="1"/>
  <c r="AK42" i="1"/>
  <c r="AL40" i="1"/>
  <c r="AF26" i="1"/>
  <c r="AN26" i="1" s="1"/>
  <c r="AF41" i="1"/>
  <c r="AF40" i="1"/>
  <c r="AF39" i="1"/>
  <c r="AN39" i="1" s="1"/>
  <c r="AF38" i="1"/>
  <c r="AN38" i="1" s="1"/>
  <c r="AF37" i="1"/>
  <c r="AN37" i="1" s="1"/>
  <c r="AF36" i="1"/>
  <c r="AN36" i="1" s="1"/>
  <c r="AF35" i="1"/>
  <c r="AF34" i="1"/>
  <c r="AN34" i="1" s="1"/>
  <c r="AF33" i="1"/>
  <c r="AN33" i="1" s="1"/>
  <c r="AF32" i="1"/>
  <c r="AN32" i="1" s="1"/>
  <c r="AF31" i="1"/>
  <c r="AN31" i="1" s="1"/>
  <c r="AF30" i="1"/>
  <c r="AN30" i="1" s="1"/>
  <c r="AF29" i="1"/>
  <c r="AN29" i="1" s="1"/>
  <c r="AF27" i="1"/>
  <c r="AN27" i="1" s="1"/>
  <c r="AF25" i="1"/>
  <c r="AN25" i="1" s="1"/>
  <c r="AF24" i="1"/>
  <c r="AN24" i="1" s="1"/>
  <c r="AF23" i="1"/>
  <c r="AF22" i="1"/>
  <c r="AN22" i="1" s="1"/>
  <c r="AF21" i="1"/>
  <c r="AF20" i="1"/>
  <c r="AN20" i="1" s="1"/>
  <c r="AF19" i="1"/>
  <c r="AN19" i="1" s="1"/>
  <c r="W41" i="1"/>
  <c r="Y41" i="1" s="1"/>
  <c r="W40" i="1"/>
  <c r="W39" i="1"/>
  <c r="Y39" i="1" s="1"/>
  <c r="W38" i="1"/>
  <c r="W37" i="1"/>
  <c r="W36" i="1"/>
  <c r="Y36" i="1" s="1"/>
  <c r="W35" i="1"/>
  <c r="Y35" i="1" s="1"/>
  <c r="W34" i="1"/>
  <c r="Y34" i="1" s="1"/>
  <c r="W33" i="1"/>
  <c r="Y33" i="1" s="1"/>
  <c r="W32" i="1"/>
  <c r="Y32" i="1" s="1"/>
  <c r="W31" i="1"/>
  <c r="Y31" i="1" s="1"/>
  <c r="W30" i="1"/>
  <c r="Y30" i="1" s="1"/>
  <c r="W29" i="1"/>
  <c r="Y29" i="1" s="1"/>
  <c r="W28" i="1"/>
  <c r="Y28" i="1" s="1"/>
  <c r="W27" i="1"/>
  <c r="Y27" i="1" s="1"/>
  <c r="W26" i="1"/>
  <c r="Y26" i="1" s="1"/>
  <c r="W25" i="1"/>
  <c r="Y25" i="1" s="1"/>
  <c r="W24" i="1"/>
  <c r="Y24" i="1" s="1"/>
  <c r="W23" i="1"/>
  <c r="Y23" i="1" s="1"/>
  <c r="W22" i="1"/>
  <c r="Y22" i="1" s="1"/>
  <c r="W21" i="1"/>
  <c r="Y21" i="1" s="1"/>
  <c r="W20" i="1"/>
  <c r="Y20" i="1" s="1"/>
  <c r="W13" i="1"/>
  <c r="X13" i="1"/>
  <c r="Q42" i="1"/>
  <c r="AM42" i="1"/>
  <c r="AH42" i="1"/>
  <c r="AG42" i="1"/>
  <c r="AA19" i="1"/>
  <c r="M40" i="1"/>
  <c r="M38" i="1"/>
  <c r="M37" i="1"/>
  <c r="M36" i="1"/>
  <c r="O42" i="1"/>
  <c r="N42" i="1"/>
  <c r="E42" i="1"/>
  <c r="AE42" i="1"/>
  <c r="AB42" i="1"/>
  <c r="Z42" i="1"/>
  <c r="Y40" i="1" l="1"/>
  <c r="Y38" i="1"/>
  <c r="AL42" i="1"/>
  <c r="AN40" i="1"/>
  <c r="M42" i="1"/>
  <c r="Y42" i="1" s="1"/>
  <c r="Y37" i="1"/>
  <c r="AF42" i="1"/>
  <c r="F42" i="1"/>
  <c r="Q48" i="1"/>
  <c r="AA21" i="1"/>
  <c r="AN21" i="1" s="1"/>
  <c r="AA42" i="1"/>
  <c r="W19" i="1"/>
  <c r="Y19" i="1" s="1"/>
  <c r="AN42" i="1" l="1"/>
</calcChain>
</file>

<file path=xl/sharedStrings.xml><?xml version="1.0" encoding="utf-8"?>
<sst xmlns="http://schemas.openxmlformats.org/spreadsheetml/2006/main" count="102" uniqueCount="85">
  <si>
    <t>Додаток 5</t>
  </si>
  <si>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</si>
  <si>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</si>
  <si>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</si>
  <si>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</si>
  <si>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</si>
  <si>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</si>
  <si>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</si>
  <si>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</si>
  <si>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</si>
  <si>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</si>
  <si>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</si>
  <si>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</si>
  <si>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</si>
  <si>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</si>
  <si>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</si>
  <si>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</si>
  <si>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</si>
  <si>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</si>
  <si>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</si>
  <si>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</si>
  <si>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</si>
  <si>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</si>
  <si>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</si>
  <si>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</si>
  <si>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</si>
  <si>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</si>
  <si>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</si>
  <si>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</si>
  <si>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</si>
  <si>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</si>
  <si>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</si>
  <si>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</si>
  <si>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</si>
  <si>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</si>
  <si>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</si>
  <si>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</si>
  <si>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</si>
  <si>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</si>
  <si>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</si>
  <si>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</si>
  <si>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</si>
  <si>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</si>
  <si>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</si>
  <si>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</si>
  <si>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</si>
  <si>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</si>
  <si>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</si>
  <si>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</si>
  <si>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</si>
  <si>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</si>
  <si>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</si>
  <si>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</si>
  <si>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</si>
  <si>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</si>
  <si>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</si>
  <si>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</si>
  <si>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</si>
  <si>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1036502000</t>
  </si>
  <si>
    <t>10100000000</t>
  </si>
  <si>
    <t>10504000000</t>
  </si>
  <si>
    <t>10501000000</t>
  </si>
  <si>
    <t>10306200000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</si>
  <si>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</si>
  <si>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</si>
  <si>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</si>
  <si>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інша субвенція</t>
  </si>
  <si>
    <t>Державний бюджет</t>
  </si>
  <si>
    <t>субвенція з місцевого бюджету державному бюджету на соціально-економічний розвиток</t>
  </si>
  <si>
    <t>Субвенція з місцевого бюджету на здійснення підтримки окремих закладів та заходів у системі охорони здоров`я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</si>
  <si>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</si>
  <si>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Закупівля засобів навчання та обладнання (крім комп'ютерів) для учнів початкових класів, що навчаються за новими методиками  відповідно до Концепції реалізації державної політики у сфері реформування загальної середньої освіти "Нова українстка школа"</t>
  </si>
  <si>
    <t>Закупівля сучасних меблів для початкових класів нової української школи</t>
  </si>
  <si>
    <t>Закупівля комп'ютерного обладнання для початкових класів</t>
  </si>
  <si>
    <t>підтримку окремих закладів охорони здоров’я,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</t>
  </si>
  <si>
    <t>лікування хворих на цукровий діабет інсуліном та нецукровий діабет десмопресином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</si>
  <si>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</si>
  <si>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залишку коштів медичної субвенції, що утворився на початок бюджетного періоду (у частині цільових видатків на лікування хворих на цукровий та нецукровий діабет)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</si>
  <si>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</si>
  <si>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Голова ради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</si>
  <si>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</si>
  <si>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</si>
  <si>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</si>
  <si>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23.07.2020</t>
  </si>
  <si>
    <t>№ 1024-74 позач.-VІІ)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</si>
</sst>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2" fillId="0" borderId="0"/>
    <xf numFmtId="0" fontId="5" fillId="0" borderId="0"/>
  </cellStyleXfs>
  <cellXfs count="140">
    <xf numFmtId="0" fontId="0" fillId="0" borderId="0" xfId="0"/>
    <xf numFmtId="0" fontId="1" fillId="2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5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15" fillId="0" borderId="0" xfId="0" applyFont="1"/>
    <xf numFmtId="49" fontId="7" fillId="2" borderId="7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6" fillId="2" borderId="14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4" fontId="6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0" fillId="0" borderId="5" xfId="0" applyBorder="1"/>
    <xf numFmtId="4" fontId="0" fillId="0" borderId="0" xfId="0" applyNumberFormat="1"/>
    <xf numFmtId="4" fontId="6" fillId="2" borderId="26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/>
    <xf numFmtId="0" fontId="3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6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0" borderId="0" xfId="0" applyFont="1"/>
    <xf numFmtId="0" fontId="3" fillId="2" borderId="0" xfId="0" applyFont="1" applyFill="1" applyAlignment="1">
      <alignment vertical="center" wrapText="1"/>
    </xf>
    <xf numFmtId="0" fontId="22" fillId="2" borderId="0" xfId="0" applyFont="1" applyFill="1"/>
    <xf numFmtId="0" fontId="23" fillId="2" borderId="0" xfId="2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4" fillId="0" borderId="0" xfId="0" applyFont="1"/>
  </cellXfs>
  <cellStyles count="4">
    <cellStyle name="Звичайний 6" xfId="1"/>
    <cellStyle name="Обычный" xfId="0" builtinId="0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abSelected="1" view="pageBreakPreview" zoomScale="50" zoomScaleSheetLayoutView="50" workbookViewId="0">
      <pane xSplit="2" topLeftCell="F1" activePane="topRight" state="frozen"/>
      <selection activeCell="A16" sqref="A16"/>
      <selection pane="topRight" activeCell="C12" sqref="C12:U12"/>
    </sheetView>
  </sheetViews>
  <sheetFormatPr defaultRowHeight="12.75" x14ac:dyDescent="0.2"/>
  <cols>
    <col min="1" max="1" width="14.7109375" customWidth="1"/>
    <col min="2" max="2" width="36" customWidth="1"/>
    <col min="3" max="3" width="18.140625" customWidth="1"/>
    <col min="4" max="17" width="15" customWidth="1"/>
    <col min="18" max="24" width="15.28515625" customWidth="1"/>
    <col min="25" max="25" width="15" customWidth="1"/>
    <col min="26" max="26" width="14.5703125" customWidth="1"/>
    <col min="27" max="27" width="11.28515625" bestFit="1" customWidth="1"/>
    <col min="28" max="28" width="10.28515625" customWidth="1"/>
    <col min="29" max="29" width="11.5703125" customWidth="1"/>
    <col min="30" max="30" width="13.140625" customWidth="1"/>
    <col min="31" max="31" width="14.7109375" bestFit="1" customWidth="1"/>
    <col min="32" max="34" width="14.7109375" customWidth="1"/>
    <col min="35" max="35" width="13.28515625" customWidth="1"/>
    <col min="36" max="36" width="15.28515625" customWidth="1"/>
    <col min="37" max="37" width="11.42578125" customWidth="1"/>
    <col min="38" max="38" width="13.140625" customWidth="1"/>
    <col min="39" max="39" width="11.7109375" customWidth="1"/>
    <col min="40" max="40" width="14.7109375" bestFit="1" customWidth="1"/>
  </cols>
  <sheetData>
    <row r="1" spans="1:40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6" t="s">
        <v>0</v>
      </c>
      <c r="Q1" s="136"/>
      <c r="R1" s="136"/>
      <c r="S1" s="136"/>
      <c r="T1" s="1"/>
      <c r="U1" s="1"/>
      <c r="V1" s="1"/>
      <c r="W1" s="1"/>
      <c r="X1" s="1"/>
      <c r="Y1" s="32"/>
      <c r="Z1" s="32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</row>
    <row r="2" spans="1:4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37" t="s">
        <v>81</v>
      </c>
      <c r="Q2" s="137"/>
      <c r="R2" s="137"/>
      <c r="S2" s="137"/>
      <c r="T2" s="1"/>
      <c r="U2" s="1"/>
      <c r="V2" s="1"/>
      <c r="W2" s="1"/>
      <c r="X2" s="1"/>
      <c r="Y2" s="32"/>
      <c r="Z2" s="32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4"/>
      <c r="AN2" s="4"/>
    </row>
    <row r="3" spans="1:40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8" t="s">
        <v>82</v>
      </c>
      <c r="Q3" s="138"/>
      <c r="R3" s="138"/>
      <c r="S3" s="138"/>
      <c r="T3" s="1"/>
      <c r="U3" s="1"/>
      <c r="V3" s="1"/>
      <c r="W3" s="1"/>
      <c r="X3" s="1"/>
      <c r="Y3" s="32"/>
      <c r="Z3" s="32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4"/>
      <c r="AN3" s="4"/>
    </row>
    <row r="4" spans="1:40" ht="18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38" t="s">
        <v>83</v>
      </c>
      <c r="Q4" s="138"/>
      <c r="R4" s="138"/>
      <c r="S4" s="138"/>
      <c r="T4" s="1"/>
      <c r="U4" s="1"/>
      <c r="V4" s="1"/>
      <c r="W4" s="1"/>
      <c r="X4" s="1"/>
      <c r="Y4" s="32"/>
      <c r="Z4" s="32"/>
      <c r="AA4" s="3"/>
      <c r="AB4" s="3"/>
      <c r="AC4" s="3"/>
      <c r="AD4" s="3"/>
      <c r="AE4" s="3"/>
      <c r="AF4" s="3"/>
      <c r="AG4" s="3"/>
      <c r="AH4" s="3"/>
      <c r="AI4" s="97"/>
      <c r="AJ4" s="97"/>
      <c r="AK4" s="97"/>
      <c r="AL4" s="97"/>
      <c r="AM4" s="98"/>
      <c r="AN4" s="98"/>
    </row>
    <row r="5" spans="1:40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39" t="s">
        <v>84</v>
      </c>
      <c r="Q5" s="5"/>
      <c r="R5" s="99"/>
      <c r="S5" s="99"/>
      <c r="T5" s="99"/>
      <c r="U5" s="99"/>
      <c r="V5" s="99"/>
      <c r="W5" s="99"/>
      <c r="X5" s="99"/>
      <c r="Y5" s="99"/>
      <c r="Z5" s="98"/>
      <c r="AA5" s="98"/>
      <c r="AB5" s="98"/>
      <c r="AC5" s="98"/>
      <c r="AD5" s="43"/>
      <c r="AE5" s="5"/>
      <c r="AF5" s="5"/>
      <c r="AG5" s="5"/>
      <c r="AH5" s="5"/>
      <c r="AI5" s="98"/>
      <c r="AJ5" s="98"/>
      <c r="AK5" s="98"/>
      <c r="AL5" s="98"/>
      <c r="AM5" s="98"/>
      <c r="AN5" s="98"/>
    </row>
    <row r="6" spans="1:40" ht="15.75" x14ac:dyDescent="0.2">
      <c r="A6" s="6">
        <v>10306200000</v>
      </c>
      <c r="B6" s="5"/>
      <c r="C6" s="5"/>
      <c r="D6" s="5"/>
      <c r="E6" s="5"/>
      <c r="F6" s="5"/>
      <c r="G6" s="5"/>
      <c r="H6" s="5"/>
      <c r="I6" s="135" t="s">
        <v>1</v>
      </c>
      <c r="J6" s="135"/>
      <c r="K6" s="135"/>
      <c r="L6" s="135"/>
      <c r="M6" s="135"/>
      <c r="N6" s="5"/>
      <c r="O6" s="5"/>
      <c r="P6" s="5"/>
      <c r="Q6" s="5"/>
      <c r="R6" s="99"/>
      <c r="S6" s="99"/>
      <c r="T6" s="99"/>
      <c r="U6" s="99"/>
      <c r="V6" s="99"/>
      <c r="W6" s="99"/>
      <c r="X6" s="99"/>
      <c r="Y6" s="99"/>
      <c r="Z6" s="98"/>
      <c r="AA6" s="98"/>
      <c r="AB6" s="98"/>
      <c r="AC6" s="98"/>
      <c r="AD6" s="43"/>
      <c r="AE6" s="5"/>
      <c r="AF6" s="5"/>
      <c r="AG6" s="5"/>
      <c r="AH6" s="5"/>
      <c r="AI6" s="98"/>
      <c r="AJ6" s="98"/>
      <c r="AK6" s="98"/>
      <c r="AL6" s="98"/>
      <c r="AM6" s="98"/>
      <c r="AN6" s="98"/>
    </row>
    <row r="7" spans="1:40" ht="18.75" x14ac:dyDescent="0.2">
      <c r="A7" s="8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9"/>
      <c r="T7" s="9"/>
      <c r="U7" s="9"/>
      <c r="V7" s="9"/>
      <c r="W7" s="9"/>
      <c r="X7" s="9"/>
      <c r="Y7" s="9"/>
      <c r="Z7" s="7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1" t="s">
        <v>3</v>
      </c>
    </row>
    <row r="9" spans="1:40" ht="15.75" customHeight="1" x14ac:dyDescent="0.2">
      <c r="A9" s="73" t="s">
        <v>4</v>
      </c>
      <c r="B9" s="73" t="s">
        <v>5</v>
      </c>
      <c r="C9" s="61"/>
      <c r="D9" s="79" t="s">
        <v>6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80"/>
      <c r="S9" s="80"/>
      <c r="T9" s="80"/>
      <c r="U9" s="80"/>
      <c r="V9" s="80"/>
      <c r="W9" s="80"/>
      <c r="X9" s="80"/>
      <c r="Y9" s="103"/>
      <c r="Z9" s="79" t="s">
        <v>7</v>
      </c>
      <c r="AA9" s="80"/>
      <c r="AB9" s="80"/>
      <c r="AC9" s="80"/>
      <c r="AD9" s="80"/>
      <c r="AE9" s="80"/>
      <c r="AF9" s="80"/>
      <c r="AG9" s="80"/>
      <c r="AH9" s="80"/>
      <c r="AI9" s="80"/>
      <c r="AJ9" s="28"/>
      <c r="AK9" s="28"/>
      <c r="AL9" s="28"/>
      <c r="AM9" s="28"/>
      <c r="AN9" s="12"/>
    </row>
    <row r="10" spans="1:40" ht="15.75" x14ac:dyDescent="0.2">
      <c r="A10" s="73"/>
      <c r="B10" s="73"/>
      <c r="C10" s="69" t="s">
        <v>10</v>
      </c>
      <c r="D10" s="79" t="s">
        <v>8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28"/>
      <c r="T10" s="62"/>
      <c r="U10" s="62"/>
      <c r="V10" s="28"/>
      <c r="W10" s="28"/>
      <c r="X10" s="28"/>
      <c r="Y10" s="73" t="s">
        <v>9</v>
      </c>
      <c r="Z10" s="73" t="s">
        <v>10</v>
      </c>
      <c r="AA10" s="79" t="s">
        <v>8</v>
      </c>
      <c r="AB10" s="102"/>
      <c r="AC10" s="102"/>
      <c r="AD10" s="102"/>
      <c r="AE10" s="102"/>
      <c r="AF10" s="102"/>
      <c r="AG10" s="102"/>
      <c r="AH10" s="102"/>
      <c r="AI10" s="102"/>
      <c r="AJ10" s="103"/>
      <c r="AK10" s="79" t="s">
        <v>8</v>
      </c>
      <c r="AL10" s="80"/>
      <c r="AM10" s="103"/>
      <c r="AN10" s="73" t="s">
        <v>9</v>
      </c>
    </row>
    <row r="11" spans="1:40" ht="15.75" customHeight="1" x14ac:dyDescent="0.2">
      <c r="A11" s="73"/>
      <c r="B11" s="73"/>
      <c r="C11" s="79" t="s">
        <v>11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3"/>
      <c r="V11" s="118" t="s">
        <v>56</v>
      </c>
      <c r="W11" s="119"/>
      <c r="X11" s="120"/>
      <c r="Y11" s="73"/>
      <c r="Z11" s="73"/>
      <c r="AA11" s="106" t="s">
        <v>51</v>
      </c>
      <c r="AB11" s="112"/>
      <c r="AC11" s="112"/>
      <c r="AD11" s="112"/>
      <c r="AE11" s="112"/>
      <c r="AF11" s="112"/>
      <c r="AG11" s="112"/>
      <c r="AH11" s="112"/>
      <c r="AI11" s="112"/>
      <c r="AJ11" s="108"/>
      <c r="AK11" s="106" t="s">
        <v>56</v>
      </c>
      <c r="AL11" s="107"/>
      <c r="AM11" s="108"/>
      <c r="AN11" s="73"/>
    </row>
    <row r="12" spans="1:40" ht="15.75" customHeight="1" x14ac:dyDescent="0.2">
      <c r="A12" s="73"/>
      <c r="B12" s="73"/>
      <c r="C12" s="79" t="s">
        <v>12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3"/>
      <c r="V12" s="95"/>
      <c r="W12" s="96"/>
      <c r="X12" s="87"/>
      <c r="Y12" s="73"/>
      <c r="Z12" s="100" t="s">
        <v>12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87"/>
      <c r="AN12" s="73"/>
    </row>
    <row r="13" spans="1:40" ht="12.75" customHeight="1" x14ac:dyDescent="0.2">
      <c r="A13" s="73"/>
      <c r="B13" s="73"/>
      <c r="C13" s="124" t="s">
        <v>76</v>
      </c>
      <c r="D13" s="81" t="s">
        <v>14</v>
      </c>
      <c r="E13" s="75" t="s">
        <v>17</v>
      </c>
      <c r="F13" s="75" t="s">
        <v>18</v>
      </c>
      <c r="G13" s="116" t="s">
        <v>15</v>
      </c>
      <c r="H13" s="117"/>
      <c r="I13" s="81" t="s">
        <v>70</v>
      </c>
      <c r="J13" s="125" t="s">
        <v>15</v>
      </c>
      <c r="K13" s="126"/>
      <c r="L13" s="126"/>
      <c r="M13" s="81" t="s">
        <v>50</v>
      </c>
      <c r="N13" s="86" t="s">
        <v>15</v>
      </c>
      <c r="O13" s="87"/>
      <c r="P13" s="94" t="s">
        <v>77</v>
      </c>
      <c r="Q13" s="88" t="s">
        <v>64</v>
      </c>
      <c r="R13" s="109" t="s">
        <v>13</v>
      </c>
      <c r="S13" s="131" t="s">
        <v>69</v>
      </c>
      <c r="T13" s="127" t="s">
        <v>15</v>
      </c>
      <c r="U13" s="128"/>
      <c r="V13" s="109" t="s">
        <v>13</v>
      </c>
      <c r="W13" s="92" t="str">
        <f>AL13</f>
        <v>інші субвенції з місцевого бюджету</v>
      </c>
      <c r="X13" s="44" t="str">
        <f>AM13</f>
        <v>з них :</v>
      </c>
      <c r="Y13" s="74"/>
      <c r="Z13" s="121" t="s">
        <v>16</v>
      </c>
      <c r="AA13" s="75" t="s">
        <v>18</v>
      </c>
      <c r="AB13" s="116" t="s">
        <v>15</v>
      </c>
      <c r="AC13" s="117"/>
      <c r="AD13" s="94" t="s">
        <v>63</v>
      </c>
      <c r="AE13" s="75" t="s">
        <v>57</v>
      </c>
      <c r="AF13" s="27"/>
      <c r="AG13" s="114" t="s">
        <v>55</v>
      </c>
      <c r="AH13" s="80"/>
      <c r="AI13" s="103"/>
      <c r="AJ13" s="113" t="s">
        <v>68</v>
      </c>
      <c r="AK13" s="81" t="s">
        <v>78</v>
      </c>
      <c r="AL13" s="101" t="s">
        <v>52</v>
      </c>
      <c r="AM13" s="20" t="s">
        <v>55</v>
      </c>
      <c r="AN13" s="73"/>
    </row>
    <row r="14" spans="1:40" ht="96.75" customHeight="1" x14ac:dyDescent="0.2">
      <c r="A14" s="73"/>
      <c r="B14" s="73"/>
      <c r="C14" s="124"/>
      <c r="D14" s="82"/>
      <c r="E14" s="84"/>
      <c r="F14" s="84"/>
      <c r="G14" s="114" t="s">
        <v>21</v>
      </c>
      <c r="H14" s="115"/>
      <c r="I14" s="82"/>
      <c r="J14" s="81" t="s">
        <v>71</v>
      </c>
      <c r="K14" s="81" t="s">
        <v>72</v>
      </c>
      <c r="L14" s="81" t="s">
        <v>73</v>
      </c>
      <c r="M14" s="91"/>
      <c r="N14" s="77" t="s">
        <v>49</v>
      </c>
      <c r="O14" s="75" t="s">
        <v>19</v>
      </c>
      <c r="P14" s="94"/>
      <c r="Q14" s="89"/>
      <c r="R14" s="110"/>
      <c r="S14" s="132"/>
      <c r="T14" s="129" t="s">
        <v>74</v>
      </c>
      <c r="U14" s="129" t="s">
        <v>75</v>
      </c>
      <c r="V14" s="110"/>
      <c r="W14" s="91"/>
      <c r="X14" s="93" t="s">
        <v>65</v>
      </c>
      <c r="Y14" s="73"/>
      <c r="Z14" s="122"/>
      <c r="AA14" s="84"/>
      <c r="AB14" s="114" t="s">
        <v>21</v>
      </c>
      <c r="AC14" s="115"/>
      <c r="AD14" s="94"/>
      <c r="AE14" s="84"/>
      <c r="AF14" s="84" t="s">
        <v>52</v>
      </c>
      <c r="AG14" s="84" t="s">
        <v>53</v>
      </c>
      <c r="AH14" s="84" t="s">
        <v>54</v>
      </c>
      <c r="AI14" s="82" t="s">
        <v>66</v>
      </c>
      <c r="AJ14" s="77"/>
      <c r="AK14" s="82"/>
      <c r="AL14" s="91"/>
      <c r="AM14" s="81" t="s">
        <v>20</v>
      </c>
      <c r="AN14" s="73"/>
    </row>
    <row r="15" spans="1:40" ht="158.25" customHeight="1" x14ac:dyDescent="0.2">
      <c r="A15" s="73"/>
      <c r="B15" s="73"/>
      <c r="C15" s="124"/>
      <c r="D15" s="83"/>
      <c r="E15" s="85"/>
      <c r="F15" s="85"/>
      <c r="G15" s="14" t="s">
        <v>22</v>
      </c>
      <c r="H15" s="14" t="s">
        <v>23</v>
      </c>
      <c r="I15" s="83"/>
      <c r="J15" s="83"/>
      <c r="K15" s="83"/>
      <c r="L15" s="83"/>
      <c r="M15" s="76"/>
      <c r="N15" s="78"/>
      <c r="O15" s="76"/>
      <c r="P15" s="94"/>
      <c r="Q15" s="90"/>
      <c r="R15" s="111"/>
      <c r="S15" s="133"/>
      <c r="T15" s="130"/>
      <c r="U15" s="130"/>
      <c r="V15" s="111"/>
      <c r="W15" s="76"/>
      <c r="X15" s="76"/>
      <c r="Y15" s="73"/>
      <c r="Z15" s="123"/>
      <c r="AA15" s="85"/>
      <c r="AB15" s="14" t="s">
        <v>22</v>
      </c>
      <c r="AC15" s="14" t="s">
        <v>23</v>
      </c>
      <c r="AD15" s="94"/>
      <c r="AE15" s="85"/>
      <c r="AF15" s="76"/>
      <c r="AG15" s="76"/>
      <c r="AH15" s="76"/>
      <c r="AI15" s="76"/>
      <c r="AJ15" s="78"/>
      <c r="AK15" s="83"/>
      <c r="AL15" s="76"/>
      <c r="AM15" s="83"/>
      <c r="AN15" s="73"/>
    </row>
    <row r="16" spans="1:40" ht="15.75" customHeight="1" x14ac:dyDescent="0.2">
      <c r="A16" s="73"/>
      <c r="B16" s="73"/>
      <c r="C16" s="79" t="s">
        <v>24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103"/>
      <c r="Z16" s="104" t="s">
        <v>25</v>
      </c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80"/>
      <c r="AM16" s="103"/>
      <c r="AN16" s="73"/>
    </row>
    <row r="17" spans="1:41" ht="15.75" x14ac:dyDescent="0.2">
      <c r="A17" s="73"/>
      <c r="B17" s="73"/>
      <c r="C17" s="70">
        <v>41040200</v>
      </c>
      <c r="D17" s="19">
        <v>41053900</v>
      </c>
      <c r="E17" s="19">
        <v>41051000</v>
      </c>
      <c r="F17" s="19">
        <v>41051200</v>
      </c>
      <c r="G17" s="19">
        <v>41051200</v>
      </c>
      <c r="H17" s="19">
        <v>41051200</v>
      </c>
      <c r="I17" s="19">
        <v>41051400</v>
      </c>
      <c r="J17" s="19">
        <v>41051400</v>
      </c>
      <c r="K17" s="19">
        <v>41051400</v>
      </c>
      <c r="L17" s="19">
        <v>41051400</v>
      </c>
      <c r="M17" s="19">
        <v>41051500</v>
      </c>
      <c r="N17" s="30">
        <v>41051500</v>
      </c>
      <c r="O17" s="19">
        <v>41051500</v>
      </c>
      <c r="P17" s="19">
        <v>41051600</v>
      </c>
      <c r="Q17" s="19">
        <v>41053000</v>
      </c>
      <c r="R17" s="26">
        <v>41053300</v>
      </c>
      <c r="S17" s="45">
        <v>41055000</v>
      </c>
      <c r="T17" s="45">
        <v>41055000</v>
      </c>
      <c r="U17" s="45">
        <v>41055000</v>
      </c>
      <c r="V17" s="45">
        <v>41053300</v>
      </c>
      <c r="W17" s="45">
        <v>41053900</v>
      </c>
      <c r="X17" s="45">
        <v>41053900</v>
      </c>
      <c r="Y17" s="13"/>
      <c r="Z17" s="15">
        <v>9110</v>
      </c>
      <c r="AA17" s="14">
        <v>9330</v>
      </c>
      <c r="AB17" s="14">
        <v>9330</v>
      </c>
      <c r="AC17" s="14">
        <v>9330</v>
      </c>
      <c r="AD17" s="14">
        <v>9620</v>
      </c>
      <c r="AE17" s="14">
        <v>9710</v>
      </c>
      <c r="AF17" s="14">
        <v>9770</v>
      </c>
      <c r="AG17" s="14">
        <v>9770</v>
      </c>
      <c r="AH17" s="14">
        <v>9770</v>
      </c>
      <c r="AI17" s="14">
        <v>9770</v>
      </c>
      <c r="AJ17" s="14">
        <v>9800</v>
      </c>
      <c r="AK17" s="14">
        <v>9710</v>
      </c>
      <c r="AL17" s="14">
        <v>9770</v>
      </c>
      <c r="AM17" s="14">
        <v>9770</v>
      </c>
      <c r="AN17" s="73"/>
    </row>
    <row r="18" spans="1:41" s="68" customFormat="1" ht="15.75" x14ac:dyDescent="0.2">
      <c r="A18" s="63">
        <v>1</v>
      </c>
      <c r="B18" s="63">
        <v>2</v>
      </c>
      <c r="C18" s="64">
        <v>3</v>
      </c>
      <c r="D18" s="64">
        <v>4</v>
      </c>
      <c r="E18" s="64">
        <v>5</v>
      </c>
      <c r="F18" s="64">
        <v>6</v>
      </c>
      <c r="G18" s="64">
        <v>7</v>
      </c>
      <c r="H18" s="64">
        <v>8</v>
      </c>
      <c r="I18" s="64">
        <v>9</v>
      </c>
      <c r="J18" s="64">
        <v>10</v>
      </c>
      <c r="K18" s="64">
        <v>11</v>
      </c>
      <c r="L18" s="64">
        <v>12</v>
      </c>
      <c r="M18" s="64">
        <v>13</v>
      </c>
      <c r="N18" s="64">
        <v>14</v>
      </c>
      <c r="O18" s="65">
        <v>15</v>
      </c>
      <c r="P18" s="65">
        <v>16</v>
      </c>
      <c r="Q18" s="65">
        <v>17</v>
      </c>
      <c r="R18" s="66">
        <v>15</v>
      </c>
      <c r="S18" s="66">
        <v>16</v>
      </c>
      <c r="T18" s="66">
        <v>17</v>
      </c>
      <c r="U18" s="66">
        <v>18</v>
      </c>
      <c r="V18" s="66">
        <v>19</v>
      </c>
      <c r="W18" s="64">
        <v>20</v>
      </c>
      <c r="X18" s="64">
        <v>21</v>
      </c>
      <c r="Y18" s="67">
        <v>22</v>
      </c>
      <c r="Z18" s="63">
        <v>23</v>
      </c>
      <c r="AA18" s="63">
        <v>24</v>
      </c>
      <c r="AB18" s="63">
        <v>25</v>
      </c>
      <c r="AC18" s="63">
        <v>26</v>
      </c>
      <c r="AD18" s="63">
        <v>27</v>
      </c>
      <c r="AE18" s="63">
        <v>28</v>
      </c>
      <c r="AF18" s="63">
        <v>29</v>
      </c>
      <c r="AG18" s="63">
        <v>30</v>
      </c>
      <c r="AH18" s="63">
        <v>31</v>
      </c>
      <c r="AI18" s="63">
        <v>32</v>
      </c>
      <c r="AJ18" s="63">
        <v>33</v>
      </c>
      <c r="AK18" s="63">
        <v>34</v>
      </c>
      <c r="AL18" s="63">
        <v>35</v>
      </c>
      <c r="AM18" s="63">
        <v>36</v>
      </c>
      <c r="AN18" s="63">
        <v>37</v>
      </c>
    </row>
    <row r="19" spans="1:41" ht="18.75" x14ac:dyDescent="0.2">
      <c r="A19" s="34" t="s">
        <v>58</v>
      </c>
      <c r="B19" s="18" t="s">
        <v>26</v>
      </c>
      <c r="C19" s="18"/>
      <c r="D19" s="22">
        <f>20000+106400+93600</f>
        <v>220000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46"/>
      <c r="S19" s="46"/>
      <c r="T19" s="46"/>
      <c r="U19" s="46"/>
      <c r="V19" s="46"/>
      <c r="W19" s="29">
        <f>X19</f>
        <v>1000000</v>
      </c>
      <c r="X19" s="29">
        <f>1000000</f>
        <v>1000000</v>
      </c>
      <c r="Y19" s="72">
        <f t="shared" ref="Y19:Y41" si="0">W19+V19+S19+R19+Q19+M19+I19+F19+E19+D19+C19+P19</f>
        <v>1220000</v>
      </c>
      <c r="Z19" s="21"/>
      <c r="AA19" s="21">
        <f>AB19+AC19</f>
        <v>78012</v>
      </c>
      <c r="AB19" s="21">
        <v>52012</v>
      </c>
      <c r="AC19" s="21">
        <v>26000</v>
      </c>
      <c r="AD19" s="21"/>
      <c r="AE19" s="21"/>
      <c r="AF19" s="52">
        <f>AG19+AH19+AI19</f>
        <v>3598307</v>
      </c>
      <c r="AG19" s="21">
        <v>3598307</v>
      </c>
      <c r="AH19" s="21"/>
      <c r="AI19" s="21"/>
      <c r="AJ19" s="21"/>
      <c r="AK19" s="21"/>
      <c r="AL19" s="21">
        <f>1227255.5+458720+131280</f>
        <v>1817255.5</v>
      </c>
      <c r="AM19" s="21"/>
      <c r="AN19" s="72">
        <f t="shared" ref="AN19:AN41" si="1">AL19+AJ19+AF19+AE19+AD19+AA19+Z19+AK19</f>
        <v>5493574.5</v>
      </c>
      <c r="AO19" s="24"/>
    </row>
    <row r="20" spans="1:41" ht="18.75" x14ac:dyDescent="0.2">
      <c r="A20" s="35">
        <v>10306503000</v>
      </c>
      <c r="B20" s="16" t="s">
        <v>27</v>
      </c>
      <c r="C20" s="16"/>
      <c r="D20" s="22">
        <v>117657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47"/>
      <c r="S20" s="47"/>
      <c r="T20" s="58"/>
      <c r="U20" s="58"/>
      <c r="V20" s="58"/>
      <c r="W20" s="29">
        <f t="shared" ref="W20:W42" si="2">X20</f>
        <v>0</v>
      </c>
      <c r="X20" s="25"/>
      <c r="Y20" s="72">
        <f t="shared" si="0"/>
        <v>117657</v>
      </c>
      <c r="Z20" s="25"/>
      <c r="AA20" s="25"/>
      <c r="AB20" s="25"/>
      <c r="AC20" s="25"/>
      <c r="AD20" s="25"/>
      <c r="AE20" s="25"/>
      <c r="AF20" s="52">
        <f t="shared" ref="AF20:AF41" si="3">AG20+AH20+AI20</f>
        <v>4758092</v>
      </c>
      <c r="AG20" s="25">
        <v>4758092</v>
      </c>
      <c r="AH20" s="25"/>
      <c r="AI20" s="25"/>
      <c r="AJ20" s="25"/>
      <c r="AK20" s="25"/>
      <c r="AL20" s="25">
        <v>1090443</v>
      </c>
      <c r="AM20" s="25"/>
      <c r="AN20" s="72">
        <f t="shared" si="1"/>
        <v>5848535</v>
      </c>
      <c r="AO20" s="24"/>
    </row>
    <row r="21" spans="1:41" ht="18.75" x14ac:dyDescent="0.2">
      <c r="A21" s="35">
        <v>10306506000</v>
      </c>
      <c r="B21" s="16" t="s">
        <v>28</v>
      </c>
      <c r="C21" s="16"/>
      <c r="D21" s="22">
        <v>35000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47"/>
      <c r="S21" s="47"/>
      <c r="T21" s="58"/>
      <c r="U21" s="58"/>
      <c r="V21" s="58"/>
      <c r="W21" s="29">
        <f t="shared" si="2"/>
        <v>0</v>
      </c>
      <c r="X21" s="25"/>
      <c r="Y21" s="72">
        <f t="shared" si="0"/>
        <v>35000</v>
      </c>
      <c r="Z21" s="25"/>
      <c r="AA21" s="21">
        <f>AB21+AC21</f>
        <v>90318</v>
      </c>
      <c r="AB21" s="25">
        <f>65000-4482</f>
        <v>60518</v>
      </c>
      <c r="AC21" s="25">
        <f>32500-2700</f>
        <v>29800</v>
      </c>
      <c r="AD21" s="25"/>
      <c r="AE21" s="25"/>
      <c r="AF21" s="52">
        <f t="shared" si="3"/>
        <v>5561020</v>
      </c>
      <c r="AG21" s="25">
        <v>5561020</v>
      </c>
      <c r="AH21" s="25"/>
      <c r="AI21" s="25"/>
      <c r="AJ21" s="25"/>
      <c r="AK21" s="25"/>
      <c r="AL21" s="25">
        <v>1232500</v>
      </c>
      <c r="AM21" s="25"/>
      <c r="AN21" s="72">
        <f t="shared" si="1"/>
        <v>6883838</v>
      </c>
      <c r="AO21" s="24"/>
    </row>
    <row r="22" spans="1:41" ht="18.75" x14ac:dyDescent="0.2">
      <c r="A22" s="35">
        <v>10306508000</v>
      </c>
      <c r="B22" s="16" t="s">
        <v>29</v>
      </c>
      <c r="C22" s="16"/>
      <c r="D22" s="22">
        <v>388400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7"/>
      <c r="S22" s="47"/>
      <c r="T22" s="58"/>
      <c r="U22" s="58"/>
      <c r="V22" s="58"/>
      <c r="W22" s="29">
        <f t="shared" si="2"/>
        <v>0</v>
      </c>
      <c r="X22" s="25"/>
      <c r="Y22" s="72">
        <f t="shared" si="0"/>
        <v>388400</v>
      </c>
      <c r="Z22" s="25"/>
      <c r="AA22" s="25"/>
      <c r="AB22" s="25"/>
      <c r="AC22" s="25"/>
      <c r="AD22" s="25"/>
      <c r="AE22" s="25"/>
      <c r="AF22" s="52">
        <f t="shared" si="3"/>
        <v>6244996</v>
      </c>
      <c r="AG22" s="25">
        <v>6244996</v>
      </c>
      <c r="AH22" s="25"/>
      <c r="AI22" s="25"/>
      <c r="AJ22" s="25"/>
      <c r="AK22" s="25"/>
      <c r="AL22" s="25"/>
      <c r="AM22" s="25"/>
      <c r="AN22" s="72">
        <f t="shared" si="1"/>
        <v>6244996</v>
      </c>
      <c r="AO22" s="24"/>
    </row>
    <row r="23" spans="1:41" ht="18.75" x14ac:dyDescent="0.2">
      <c r="A23" s="35">
        <v>10306509000</v>
      </c>
      <c r="B23" s="16" t="s">
        <v>30</v>
      </c>
      <c r="C23" s="1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7"/>
      <c r="S23" s="47"/>
      <c r="T23" s="58"/>
      <c r="U23" s="58"/>
      <c r="V23" s="58"/>
      <c r="W23" s="29">
        <f t="shared" si="2"/>
        <v>0</v>
      </c>
      <c r="X23" s="25"/>
      <c r="Y23" s="72">
        <f t="shared" si="0"/>
        <v>0</v>
      </c>
      <c r="Z23" s="25"/>
      <c r="AA23" s="25"/>
      <c r="AB23" s="25"/>
      <c r="AC23" s="25"/>
      <c r="AD23" s="25"/>
      <c r="AE23" s="25"/>
      <c r="AF23" s="52">
        <f t="shared" si="3"/>
        <v>4758092</v>
      </c>
      <c r="AG23" s="25">
        <v>4758092</v>
      </c>
      <c r="AH23" s="39"/>
      <c r="AI23" s="25"/>
      <c r="AJ23" s="25"/>
      <c r="AK23" s="25"/>
      <c r="AL23" s="25">
        <f>1272574.95+50000+1047897</f>
        <v>2370471.9500000002</v>
      </c>
      <c r="AM23" s="25"/>
      <c r="AN23" s="72">
        <f t="shared" si="1"/>
        <v>7128563.9500000002</v>
      </c>
      <c r="AO23" s="24"/>
    </row>
    <row r="24" spans="1:41" ht="18.75" x14ac:dyDescent="0.2">
      <c r="A24" s="35">
        <v>10306510000</v>
      </c>
      <c r="B24" s="16" t="s">
        <v>31</v>
      </c>
      <c r="C24" s="1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7"/>
      <c r="S24" s="47"/>
      <c r="T24" s="58"/>
      <c r="U24" s="58"/>
      <c r="V24" s="58"/>
      <c r="W24" s="29">
        <f t="shared" si="2"/>
        <v>0</v>
      </c>
      <c r="X24" s="25"/>
      <c r="Y24" s="72">
        <f t="shared" si="0"/>
        <v>0</v>
      </c>
      <c r="Z24" s="25"/>
      <c r="AA24" s="25"/>
      <c r="AB24" s="25"/>
      <c r="AC24" s="25"/>
      <c r="AD24" s="25"/>
      <c r="AE24" s="25"/>
      <c r="AF24" s="52">
        <f t="shared" si="3"/>
        <v>215780</v>
      </c>
      <c r="AG24" s="47"/>
      <c r="AH24" s="55"/>
      <c r="AI24" s="53">
        <v>215780</v>
      </c>
      <c r="AJ24" s="25"/>
      <c r="AK24" s="25"/>
      <c r="AL24" s="25">
        <f>338820+375000</f>
        <v>713820</v>
      </c>
      <c r="AM24" s="25"/>
      <c r="AN24" s="72">
        <f t="shared" si="1"/>
        <v>929600</v>
      </c>
      <c r="AO24" s="24"/>
    </row>
    <row r="25" spans="1:41" ht="18.75" x14ac:dyDescent="0.2">
      <c r="A25" s="35">
        <v>10306511000</v>
      </c>
      <c r="B25" s="16" t="s">
        <v>32</v>
      </c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47"/>
      <c r="S25" s="47"/>
      <c r="T25" s="58"/>
      <c r="U25" s="58"/>
      <c r="V25" s="58"/>
      <c r="W25" s="29">
        <f t="shared" si="2"/>
        <v>0</v>
      </c>
      <c r="X25" s="25"/>
      <c r="Y25" s="72">
        <f t="shared" si="0"/>
        <v>0</v>
      </c>
      <c r="Z25" s="25"/>
      <c r="AA25" s="25"/>
      <c r="AB25" s="25"/>
      <c r="AC25" s="25"/>
      <c r="AD25" s="25"/>
      <c r="AE25" s="25"/>
      <c r="AF25" s="52">
        <f t="shared" si="3"/>
        <v>0</v>
      </c>
      <c r="AG25" s="47"/>
      <c r="AH25" s="55"/>
      <c r="AI25" s="53"/>
      <c r="AJ25" s="25"/>
      <c r="AK25" s="25"/>
      <c r="AL25" s="25">
        <v>892760</v>
      </c>
      <c r="AM25" s="25"/>
      <c r="AN25" s="72">
        <f t="shared" si="1"/>
        <v>892760</v>
      </c>
      <c r="AO25" s="24"/>
    </row>
    <row r="26" spans="1:41" ht="18.75" x14ac:dyDescent="0.2">
      <c r="A26" s="35">
        <v>10306512000</v>
      </c>
      <c r="B26" s="16" t="s">
        <v>33</v>
      </c>
      <c r="C26" s="1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7"/>
      <c r="S26" s="47"/>
      <c r="T26" s="58"/>
      <c r="U26" s="58"/>
      <c r="V26" s="58"/>
      <c r="W26" s="29">
        <f t="shared" si="2"/>
        <v>0</v>
      </c>
      <c r="X26" s="25"/>
      <c r="Y26" s="72">
        <f t="shared" si="0"/>
        <v>0</v>
      </c>
      <c r="Z26" s="25"/>
      <c r="AA26" s="25"/>
      <c r="AB26" s="25"/>
      <c r="AC26" s="25"/>
      <c r="AD26" s="25"/>
      <c r="AE26" s="25"/>
      <c r="AF26" s="52">
        <f t="shared" si="3"/>
        <v>157300</v>
      </c>
      <c r="AG26" s="47"/>
      <c r="AH26" s="55"/>
      <c r="AI26" s="53">
        <v>157300</v>
      </c>
      <c r="AJ26" s="25"/>
      <c r="AK26" s="25"/>
      <c r="AL26" s="25"/>
      <c r="AM26" s="25"/>
      <c r="AN26" s="72">
        <f t="shared" si="1"/>
        <v>157300</v>
      </c>
      <c r="AO26" s="24"/>
    </row>
    <row r="27" spans="1:41" ht="18.75" x14ac:dyDescent="0.2">
      <c r="A27" s="35">
        <v>1030651000</v>
      </c>
      <c r="B27" s="16" t="s">
        <v>34</v>
      </c>
      <c r="C27" s="16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7"/>
      <c r="S27" s="47"/>
      <c r="T27" s="58"/>
      <c r="U27" s="58"/>
      <c r="V27" s="58"/>
      <c r="W27" s="29">
        <f t="shared" si="2"/>
        <v>0</v>
      </c>
      <c r="X27" s="25"/>
      <c r="Y27" s="72">
        <f t="shared" si="0"/>
        <v>0</v>
      </c>
      <c r="Z27" s="25"/>
      <c r="AA27" s="25"/>
      <c r="AB27" s="25"/>
      <c r="AC27" s="25"/>
      <c r="AD27" s="25"/>
      <c r="AE27" s="25"/>
      <c r="AF27" s="52">
        <f t="shared" si="3"/>
        <v>0</v>
      </c>
      <c r="AG27" s="25"/>
      <c r="AH27" s="54"/>
      <c r="AI27" s="25"/>
      <c r="AJ27" s="25"/>
      <c r="AK27" s="25"/>
      <c r="AL27" s="25"/>
      <c r="AM27" s="25"/>
      <c r="AN27" s="72">
        <f t="shared" si="1"/>
        <v>0</v>
      </c>
      <c r="AO27" s="24"/>
    </row>
    <row r="28" spans="1:41" ht="18.75" x14ac:dyDescent="0.2">
      <c r="A28" s="35">
        <v>10306515000</v>
      </c>
      <c r="B28" s="16" t="s">
        <v>35</v>
      </c>
      <c r="C28" s="1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7"/>
      <c r="S28" s="47"/>
      <c r="T28" s="58"/>
      <c r="U28" s="58"/>
      <c r="V28" s="58"/>
      <c r="W28" s="29">
        <f t="shared" si="2"/>
        <v>0</v>
      </c>
      <c r="X28" s="25">
        <f>234000-234000</f>
        <v>0</v>
      </c>
      <c r="Y28" s="72">
        <f t="shared" si="0"/>
        <v>0</v>
      </c>
      <c r="Z28" s="25"/>
      <c r="AA28" s="25"/>
      <c r="AB28" s="25"/>
      <c r="AC28" s="25"/>
      <c r="AD28" s="25"/>
      <c r="AE28" s="25"/>
      <c r="AF28" s="52">
        <f t="shared" si="3"/>
        <v>637209.61</v>
      </c>
      <c r="AG28" s="25">
        <f>647383-10173.39</f>
        <v>637209.61</v>
      </c>
      <c r="AH28" s="25"/>
      <c r="AI28" s="25"/>
      <c r="AJ28" s="25"/>
      <c r="AK28" s="25"/>
      <c r="AL28" s="25">
        <f>1158752.3+504834+810900</f>
        <v>2474486.2999999998</v>
      </c>
      <c r="AM28" s="25"/>
      <c r="AN28" s="72">
        <f t="shared" si="1"/>
        <v>3111695.9099999997</v>
      </c>
      <c r="AO28" s="24"/>
    </row>
    <row r="29" spans="1:41" ht="18.75" x14ac:dyDescent="0.2">
      <c r="A29" s="35">
        <v>10306516000</v>
      </c>
      <c r="B29" s="16" t="s">
        <v>36</v>
      </c>
      <c r="C29" s="16"/>
      <c r="D29" s="22">
        <v>380000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47"/>
      <c r="S29" s="47"/>
      <c r="T29" s="58"/>
      <c r="U29" s="58"/>
      <c r="V29" s="58"/>
      <c r="W29" s="29">
        <f t="shared" si="2"/>
        <v>0</v>
      </c>
      <c r="X29" s="25"/>
      <c r="Y29" s="72">
        <f t="shared" si="0"/>
        <v>380000</v>
      </c>
      <c r="Z29" s="25"/>
      <c r="AA29" s="25"/>
      <c r="AB29" s="25"/>
      <c r="AC29" s="25"/>
      <c r="AD29" s="25"/>
      <c r="AE29" s="25"/>
      <c r="AF29" s="52">
        <f t="shared" si="3"/>
        <v>2825117</v>
      </c>
      <c r="AG29" s="25">
        <v>2825117</v>
      </c>
      <c r="AH29" s="25"/>
      <c r="AI29" s="25"/>
      <c r="AJ29" s="25"/>
      <c r="AK29" s="25"/>
      <c r="AL29" s="25"/>
      <c r="AM29" s="25"/>
      <c r="AN29" s="72">
        <f t="shared" si="1"/>
        <v>2825117</v>
      </c>
      <c r="AO29" s="24"/>
    </row>
    <row r="30" spans="1:41" ht="18.75" x14ac:dyDescent="0.2">
      <c r="A30" s="35">
        <v>10306517000</v>
      </c>
      <c r="B30" s="16" t="s">
        <v>37</v>
      </c>
      <c r="C30" s="1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7"/>
      <c r="S30" s="47"/>
      <c r="T30" s="58"/>
      <c r="U30" s="58"/>
      <c r="V30" s="58"/>
      <c r="W30" s="29">
        <f t="shared" si="2"/>
        <v>0</v>
      </c>
      <c r="X30" s="25"/>
      <c r="Y30" s="72">
        <f t="shared" si="0"/>
        <v>0</v>
      </c>
      <c r="Z30" s="25"/>
      <c r="AA30" s="25"/>
      <c r="AB30" s="25"/>
      <c r="AC30" s="25"/>
      <c r="AD30" s="25"/>
      <c r="AE30" s="25"/>
      <c r="AF30" s="52">
        <f t="shared" si="3"/>
        <v>594762</v>
      </c>
      <c r="AG30" s="25">
        <v>594762</v>
      </c>
      <c r="AH30" s="25"/>
      <c r="AI30" s="25"/>
      <c r="AJ30" s="25"/>
      <c r="AK30" s="25"/>
      <c r="AL30" s="25">
        <v>817752.7</v>
      </c>
      <c r="AM30" s="25"/>
      <c r="AN30" s="72">
        <f t="shared" si="1"/>
        <v>1412514.7</v>
      </c>
      <c r="AO30" s="24"/>
    </row>
    <row r="31" spans="1:41" ht="18.75" x14ac:dyDescent="0.2">
      <c r="A31" s="35">
        <v>10306518000</v>
      </c>
      <c r="B31" s="16" t="s">
        <v>38</v>
      </c>
      <c r="C31" s="16"/>
      <c r="D31" s="22">
        <f>250000-100000+17000</f>
        <v>167000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7"/>
      <c r="S31" s="47"/>
      <c r="T31" s="58"/>
      <c r="U31" s="58"/>
      <c r="V31" s="58"/>
      <c r="W31" s="29">
        <f t="shared" si="2"/>
        <v>100000</v>
      </c>
      <c r="X31" s="25">
        <v>100000</v>
      </c>
      <c r="Y31" s="72">
        <f t="shared" si="0"/>
        <v>267000</v>
      </c>
      <c r="Z31" s="25"/>
      <c r="AA31" s="25"/>
      <c r="AB31" s="25"/>
      <c r="AC31" s="25"/>
      <c r="AD31" s="25"/>
      <c r="AE31" s="25"/>
      <c r="AF31" s="52">
        <f t="shared" si="3"/>
        <v>0</v>
      </c>
      <c r="AG31" s="25"/>
      <c r="AH31" s="25"/>
      <c r="AI31" s="25"/>
      <c r="AJ31" s="25"/>
      <c r="AK31" s="25"/>
      <c r="AL31" s="25">
        <f>1337856.3+1145845</f>
        <v>2483701.2999999998</v>
      </c>
      <c r="AM31" s="25"/>
      <c r="AN31" s="72">
        <f t="shared" si="1"/>
        <v>2483701.2999999998</v>
      </c>
      <c r="AO31" s="24"/>
    </row>
    <row r="32" spans="1:41" ht="18.75" x14ac:dyDescent="0.2">
      <c r="A32" s="35">
        <v>10306520000</v>
      </c>
      <c r="B32" s="16" t="s">
        <v>39</v>
      </c>
      <c r="C32" s="1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47"/>
      <c r="S32" s="47"/>
      <c r="T32" s="58"/>
      <c r="U32" s="58"/>
      <c r="V32" s="58"/>
      <c r="W32" s="29">
        <f t="shared" si="2"/>
        <v>115368</v>
      </c>
      <c r="X32" s="25">
        <f>65648+49720</f>
        <v>115368</v>
      </c>
      <c r="Y32" s="72">
        <f t="shared" si="0"/>
        <v>115368</v>
      </c>
      <c r="Z32" s="25"/>
      <c r="AA32" s="25"/>
      <c r="AB32" s="25"/>
      <c r="AC32" s="25"/>
      <c r="AD32" s="25"/>
      <c r="AE32" s="25"/>
      <c r="AF32" s="52">
        <f t="shared" si="3"/>
        <v>0</v>
      </c>
      <c r="AG32" s="25"/>
      <c r="AH32" s="25"/>
      <c r="AI32" s="25"/>
      <c r="AJ32" s="25"/>
      <c r="AK32" s="25"/>
      <c r="AL32" s="25"/>
      <c r="AM32" s="25"/>
      <c r="AN32" s="72">
        <f t="shared" si="1"/>
        <v>0</v>
      </c>
      <c r="AO32" s="24"/>
    </row>
    <row r="33" spans="1:41" ht="18.75" x14ac:dyDescent="0.2">
      <c r="A33" s="35">
        <v>10306521000</v>
      </c>
      <c r="B33" s="16" t="s">
        <v>40</v>
      </c>
      <c r="C33" s="1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7"/>
      <c r="S33" s="47"/>
      <c r="T33" s="58"/>
      <c r="U33" s="58"/>
      <c r="V33" s="58"/>
      <c r="W33" s="29">
        <f t="shared" si="2"/>
        <v>0</v>
      </c>
      <c r="X33" s="25"/>
      <c r="Y33" s="72">
        <f t="shared" si="0"/>
        <v>0</v>
      </c>
      <c r="Z33" s="25"/>
      <c r="AA33" s="25"/>
      <c r="AB33" s="25"/>
      <c r="AC33" s="25"/>
      <c r="AD33" s="25"/>
      <c r="AE33" s="25"/>
      <c r="AF33" s="52">
        <f t="shared" si="3"/>
        <v>117000</v>
      </c>
      <c r="AG33" s="25"/>
      <c r="AH33" s="25"/>
      <c r="AI33" s="25">
        <v>117000</v>
      </c>
      <c r="AJ33" s="25"/>
      <c r="AK33" s="25"/>
      <c r="AL33" s="25">
        <v>599844</v>
      </c>
      <c r="AM33" s="25"/>
      <c r="AN33" s="72">
        <f t="shared" si="1"/>
        <v>716844</v>
      </c>
      <c r="AO33" s="24"/>
    </row>
    <row r="34" spans="1:41" ht="18.75" x14ac:dyDescent="0.2">
      <c r="A34" s="35">
        <v>10306523000</v>
      </c>
      <c r="B34" s="16" t="s">
        <v>41</v>
      </c>
      <c r="C34" s="1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47"/>
      <c r="S34" s="47"/>
      <c r="T34" s="58"/>
      <c r="U34" s="58"/>
      <c r="V34" s="58"/>
      <c r="W34" s="29">
        <f t="shared" si="2"/>
        <v>0</v>
      </c>
      <c r="X34" s="25"/>
      <c r="Y34" s="72">
        <f t="shared" si="0"/>
        <v>0</v>
      </c>
      <c r="Z34" s="25"/>
      <c r="AA34" s="25"/>
      <c r="AB34" s="25"/>
      <c r="AC34" s="25"/>
      <c r="AD34" s="25"/>
      <c r="AE34" s="25"/>
      <c r="AF34" s="52">
        <f t="shared" si="3"/>
        <v>6244996</v>
      </c>
      <c r="AG34" s="25">
        <v>6244996</v>
      </c>
      <c r="AH34" s="25"/>
      <c r="AI34" s="25"/>
      <c r="AJ34" s="25"/>
      <c r="AK34" s="25"/>
      <c r="AL34" s="25"/>
      <c r="AM34" s="25"/>
      <c r="AN34" s="72">
        <f t="shared" si="1"/>
        <v>6244996</v>
      </c>
      <c r="AO34" s="24"/>
    </row>
    <row r="35" spans="1:41" ht="18.75" x14ac:dyDescent="0.2">
      <c r="A35" s="35">
        <v>10306400000</v>
      </c>
      <c r="B35" s="16" t="s">
        <v>42</v>
      </c>
      <c r="C35" s="16"/>
      <c r="D35" s="22">
        <v>10000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7"/>
      <c r="S35" s="47"/>
      <c r="T35" s="58"/>
      <c r="U35" s="58"/>
      <c r="V35" s="58"/>
      <c r="W35" s="29">
        <f t="shared" si="2"/>
        <v>61400</v>
      </c>
      <c r="X35" s="25">
        <v>61400</v>
      </c>
      <c r="Y35" s="72">
        <f t="shared" si="0"/>
        <v>71400</v>
      </c>
      <c r="Z35" s="25"/>
      <c r="AA35" s="25"/>
      <c r="AB35" s="25"/>
      <c r="AC35" s="25"/>
      <c r="AD35" s="25">
        <v>77400</v>
      </c>
      <c r="AE35" s="25"/>
      <c r="AF35" s="52">
        <f t="shared" si="3"/>
        <v>8277619</v>
      </c>
      <c r="AG35" s="25">
        <v>5947616</v>
      </c>
      <c r="AH35" s="25">
        <v>2330003</v>
      </c>
      <c r="AI35" s="25"/>
      <c r="AJ35" s="25"/>
      <c r="AK35" s="25"/>
      <c r="AL35" s="25">
        <f>1190000+1184436</f>
        <v>2374436</v>
      </c>
      <c r="AM35" s="25"/>
      <c r="AN35" s="72">
        <f t="shared" si="1"/>
        <v>10729455</v>
      </c>
      <c r="AO35" s="24"/>
    </row>
    <row r="36" spans="1:41" ht="33.75" customHeight="1" x14ac:dyDescent="0.2">
      <c r="A36" s="35" t="s">
        <v>61</v>
      </c>
      <c r="B36" s="17" t="s">
        <v>43</v>
      </c>
      <c r="C36" s="17"/>
      <c r="D36" s="23">
        <f>2178500+600000</f>
        <v>2778500</v>
      </c>
      <c r="E36" s="23"/>
      <c r="F36" s="23"/>
      <c r="G36" s="23"/>
      <c r="H36" s="23"/>
      <c r="I36" s="23"/>
      <c r="J36" s="23"/>
      <c r="K36" s="23"/>
      <c r="L36" s="23"/>
      <c r="M36" s="23">
        <f>N36+O36</f>
        <v>1920200</v>
      </c>
      <c r="N36" s="23">
        <v>1920200</v>
      </c>
      <c r="O36" s="23"/>
      <c r="P36" s="23"/>
      <c r="Q36" s="23"/>
      <c r="R36" s="47">
        <f>1500000+300000+200000</f>
        <v>2000000</v>
      </c>
      <c r="S36" s="47"/>
      <c r="T36" s="58"/>
      <c r="U36" s="58"/>
      <c r="V36" s="58"/>
      <c r="W36" s="29">
        <f t="shared" si="2"/>
        <v>0</v>
      </c>
      <c r="X36" s="25"/>
      <c r="Y36" s="72">
        <f t="shared" si="0"/>
        <v>6698700</v>
      </c>
      <c r="Z36" s="25"/>
      <c r="AA36" s="25"/>
      <c r="AB36" s="25"/>
      <c r="AC36" s="25"/>
      <c r="AD36" s="25"/>
      <c r="AE36" s="25"/>
      <c r="AF36" s="52">
        <f t="shared" si="3"/>
        <v>0</v>
      </c>
      <c r="AG36" s="25"/>
      <c r="AH36" s="25"/>
      <c r="AI36" s="25"/>
      <c r="AJ36" s="25"/>
      <c r="AK36" s="25"/>
      <c r="AL36" s="25"/>
      <c r="AM36" s="25"/>
      <c r="AN36" s="72">
        <f t="shared" si="1"/>
        <v>0</v>
      </c>
      <c r="AO36" s="24"/>
    </row>
    <row r="37" spans="1:41" ht="37.5" customHeight="1" x14ac:dyDescent="0.2">
      <c r="A37" s="35" t="s">
        <v>60</v>
      </c>
      <c r="B37" s="17" t="s">
        <v>44</v>
      </c>
      <c r="C37" s="17"/>
      <c r="D37" s="23">
        <f>6211900+500000+80000+400000</f>
        <v>7191900</v>
      </c>
      <c r="E37" s="23"/>
      <c r="F37" s="23"/>
      <c r="G37" s="23"/>
      <c r="H37" s="23"/>
      <c r="I37" s="23"/>
      <c r="J37" s="23"/>
      <c r="K37" s="23"/>
      <c r="L37" s="23"/>
      <c r="M37" s="23">
        <f>N37+O37</f>
        <v>3339300</v>
      </c>
      <c r="N37" s="23">
        <v>3339300</v>
      </c>
      <c r="O37" s="23"/>
      <c r="P37" s="23"/>
      <c r="Q37" s="23"/>
      <c r="R37" s="47">
        <f>3500000+200000+315800</f>
        <v>4015800</v>
      </c>
      <c r="S37" s="47"/>
      <c r="T37" s="58"/>
      <c r="U37" s="58"/>
      <c r="V37" s="58">
        <v>425000</v>
      </c>
      <c r="W37" s="29">
        <f t="shared" si="2"/>
        <v>0</v>
      </c>
      <c r="X37" s="25"/>
      <c r="Y37" s="72">
        <f t="shared" si="0"/>
        <v>14972000</v>
      </c>
      <c r="Z37" s="25"/>
      <c r="AA37" s="25"/>
      <c r="AB37" s="25"/>
      <c r="AC37" s="25"/>
      <c r="AD37" s="25"/>
      <c r="AE37" s="25"/>
      <c r="AF37" s="52">
        <f t="shared" si="3"/>
        <v>0</v>
      </c>
      <c r="AG37" s="25"/>
      <c r="AH37" s="25"/>
      <c r="AI37" s="25"/>
      <c r="AJ37" s="25"/>
      <c r="AK37" s="25"/>
      <c r="AL37" s="25"/>
      <c r="AM37" s="25"/>
      <c r="AN37" s="72">
        <f t="shared" si="1"/>
        <v>0</v>
      </c>
      <c r="AO37" s="24"/>
    </row>
    <row r="38" spans="1:41" ht="18.75" x14ac:dyDescent="0.2">
      <c r="A38" s="35">
        <v>10204100000</v>
      </c>
      <c r="B38" s="16" t="s">
        <v>45</v>
      </c>
      <c r="C38" s="16"/>
      <c r="D38" s="22"/>
      <c r="E38" s="22"/>
      <c r="F38" s="22"/>
      <c r="G38" s="22"/>
      <c r="H38" s="22"/>
      <c r="I38" s="22"/>
      <c r="J38" s="22"/>
      <c r="K38" s="22"/>
      <c r="L38" s="22"/>
      <c r="M38" s="23">
        <f>N38+O38</f>
        <v>20684700</v>
      </c>
      <c r="N38" s="22">
        <v>20684700</v>
      </c>
      <c r="O38" s="22"/>
      <c r="P38" s="22"/>
      <c r="Q38" s="22"/>
      <c r="R38" s="47">
        <v>15403500</v>
      </c>
      <c r="S38" s="47"/>
      <c r="T38" s="58"/>
      <c r="U38" s="58"/>
      <c r="V38" s="58"/>
      <c r="W38" s="29">
        <f t="shared" si="2"/>
        <v>0</v>
      </c>
      <c r="X38" s="25"/>
      <c r="Y38" s="72">
        <f t="shared" si="0"/>
        <v>36088200</v>
      </c>
      <c r="Z38" s="25"/>
      <c r="AA38" s="25"/>
      <c r="AB38" s="25"/>
      <c r="AC38" s="25"/>
      <c r="AD38" s="25"/>
      <c r="AE38" s="25">
        <v>504000</v>
      </c>
      <c r="AF38" s="52">
        <f t="shared" si="3"/>
        <v>300000</v>
      </c>
      <c r="AG38" s="25"/>
      <c r="AH38" s="25"/>
      <c r="AI38" s="25">
        <f>300000+840000-840000</f>
        <v>300000</v>
      </c>
      <c r="AJ38" s="25"/>
      <c r="AK38" s="25">
        <v>249371</v>
      </c>
      <c r="AL38" s="25"/>
      <c r="AM38" s="25"/>
      <c r="AN38" s="72">
        <f t="shared" si="1"/>
        <v>1053371</v>
      </c>
      <c r="AO38" s="24"/>
    </row>
    <row r="39" spans="1:41" ht="18.75" x14ac:dyDescent="0.2">
      <c r="A39" s="35" t="s">
        <v>62</v>
      </c>
      <c r="B39" s="16" t="s">
        <v>46</v>
      </c>
      <c r="C39" s="16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2"/>
      <c r="O39" s="22"/>
      <c r="P39" s="22"/>
      <c r="Q39" s="22"/>
      <c r="R39" s="47"/>
      <c r="S39" s="47"/>
      <c r="T39" s="58"/>
      <c r="U39" s="58"/>
      <c r="V39" s="58"/>
      <c r="W39" s="29">
        <f t="shared" si="2"/>
        <v>0</v>
      </c>
      <c r="X39" s="25"/>
      <c r="Y39" s="72">
        <f t="shared" si="0"/>
        <v>0</v>
      </c>
      <c r="Z39" s="25">
        <v>35995100</v>
      </c>
      <c r="AA39" s="25"/>
      <c r="AB39" s="25"/>
      <c r="AC39" s="25"/>
      <c r="AD39" s="25"/>
      <c r="AE39" s="25"/>
      <c r="AF39" s="52">
        <f t="shared" si="3"/>
        <v>0</v>
      </c>
      <c r="AG39" s="25"/>
      <c r="AH39" s="25"/>
      <c r="AI39" s="25"/>
      <c r="AJ39" s="25"/>
      <c r="AK39" s="25"/>
      <c r="AL39" s="25"/>
      <c r="AM39" s="25"/>
      <c r="AN39" s="72">
        <f t="shared" si="1"/>
        <v>35995100</v>
      </c>
      <c r="AO39" s="24"/>
    </row>
    <row r="40" spans="1:41" ht="18.75" x14ac:dyDescent="0.2">
      <c r="A40" s="35" t="s">
        <v>59</v>
      </c>
      <c r="B40" s="16" t="s">
        <v>47</v>
      </c>
      <c r="C40" s="22">
        <v>6769400</v>
      </c>
      <c r="D40" s="22">
        <v>950000</v>
      </c>
      <c r="E40" s="22">
        <v>1236370</v>
      </c>
      <c r="F40" s="22">
        <f>1039425-7182-57391+20278</f>
        <v>995130</v>
      </c>
      <c r="G40" s="22">
        <v>112530</v>
      </c>
      <c r="H40" s="22">
        <v>55800</v>
      </c>
      <c r="I40" s="22">
        <v>1262329</v>
      </c>
      <c r="J40" s="22">
        <v>326665</v>
      </c>
      <c r="K40" s="22">
        <v>529912</v>
      </c>
      <c r="L40" s="22">
        <v>405752</v>
      </c>
      <c r="M40" s="23">
        <f>N40+O40</f>
        <v>272400</v>
      </c>
      <c r="N40" s="22"/>
      <c r="O40" s="22">
        <v>272400</v>
      </c>
      <c r="P40" s="22">
        <v>53300</v>
      </c>
      <c r="Q40" s="22">
        <v>77400</v>
      </c>
      <c r="R40" s="47"/>
      <c r="S40" s="47">
        <v>2306800</v>
      </c>
      <c r="T40" s="58">
        <v>1539000</v>
      </c>
      <c r="U40" s="58">
        <v>767800</v>
      </c>
      <c r="V40" s="58"/>
      <c r="W40" s="29">
        <f t="shared" si="2"/>
        <v>0</v>
      </c>
      <c r="X40" s="25"/>
      <c r="Y40" s="72">
        <f t="shared" si="0"/>
        <v>13923129</v>
      </c>
      <c r="Z40" s="25"/>
      <c r="AA40" s="25"/>
      <c r="AB40" s="25"/>
      <c r="AC40" s="25"/>
      <c r="AD40" s="25"/>
      <c r="AE40" s="25"/>
      <c r="AF40" s="52">
        <f t="shared" si="3"/>
        <v>0</v>
      </c>
      <c r="AG40" s="25"/>
      <c r="AH40" s="25"/>
      <c r="AI40" s="25"/>
      <c r="AJ40" s="25"/>
      <c r="AK40" s="25">
        <v>0</v>
      </c>
      <c r="AL40" s="25">
        <f>AM40</f>
        <v>875629</v>
      </c>
      <c r="AM40" s="25">
        <f>750000+125629</f>
        <v>875629</v>
      </c>
      <c r="AN40" s="72">
        <f t="shared" si="1"/>
        <v>875629</v>
      </c>
      <c r="AO40" s="24"/>
    </row>
    <row r="41" spans="1:41" ht="19.5" thickBot="1" x14ac:dyDescent="0.25">
      <c r="A41" s="36"/>
      <c r="B41" s="18" t="s">
        <v>67</v>
      </c>
      <c r="C41" s="1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48"/>
      <c r="S41" s="48"/>
      <c r="T41" s="59"/>
      <c r="U41" s="59"/>
      <c r="V41" s="59"/>
      <c r="W41" s="50">
        <f t="shared" si="2"/>
        <v>0</v>
      </c>
      <c r="X41" s="25"/>
      <c r="Y41" s="72">
        <f t="shared" si="0"/>
        <v>0</v>
      </c>
      <c r="Z41" s="39"/>
      <c r="AA41" s="39"/>
      <c r="AB41" s="39"/>
      <c r="AC41" s="39"/>
      <c r="AD41" s="39"/>
      <c r="AE41" s="39"/>
      <c r="AF41" s="52">
        <f t="shared" si="3"/>
        <v>0</v>
      </c>
      <c r="AG41" s="39"/>
      <c r="AH41" s="39"/>
      <c r="AI41" s="39"/>
      <c r="AJ41" s="39">
        <f>1500000+1200000</f>
        <v>2700000</v>
      </c>
      <c r="AK41" s="39"/>
      <c r="AL41" s="39"/>
      <c r="AM41" s="39"/>
      <c r="AN41" s="72">
        <f t="shared" si="1"/>
        <v>2700000</v>
      </c>
      <c r="AO41" s="24"/>
    </row>
    <row r="42" spans="1:41" ht="16.5" customHeight="1" thickBot="1" x14ac:dyDescent="0.35">
      <c r="A42" s="40"/>
      <c r="B42" s="41" t="s">
        <v>48</v>
      </c>
      <c r="C42" s="71">
        <v>6769400</v>
      </c>
      <c r="D42" s="42">
        <f t="shared" ref="D42:AI42" si="4">SUM(D19:D40)</f>
        <v>12238457</v>
      </c>
      <c r="E42" s="42">
        <f t="shared" si="4"/>
        <v>1236370</v>
      </c>
      <c r="F42" s="42">
        <f t="shared" si="4"/>
        <v>995130</v>
      </c>
      <c r="G42" s="42">
        <v>112530</v>
      </c>
      <c r="H42" s="42">
        <v>55800</v>
      </c>
      <c r="I42" s="42">
        <f>I40</f>
        <v>1262329</v>
      </c>
      <c r="J42" s="42">
        <v>326665</v>
      </c>
      <c r="K42" s="42">
        <v>529912</v>
      </c>
      <c r="L42" s="42">
        <v>405752</v>
      </c>
      <c r="M42" s="42">
        <f t="shared" si="4"/>
        <v>26216600</v>
      </c>
      <c r="N42" s="42">
        <f t="shared" si="4"/>
        <v>25944200</v>
      </c>
      <c r="O42" s="42">
        <f t="shared" si="4"/>
        <v>272400</v>
      </c>
      <c r="P42" s="42">
        <v>53300</v>
      </c>
      <c r="Q42" s="42">
        <f t="shared" si="4"/>
        <v>77400</v>
      </c>
      <c r="R42" s="49">
        <f t="shared" si="4"/>
        <v>21419300</v>
      </c>
      <c r="S42" s="49">
        <f t="shared" si="4"/>
        <v>2306800</v>
      </c>
      <c r="T42" s="49">
        <v>1539000</v>
      </c>
      <c r="U42" s="49">
        <v>767800</v>
      </c>
      <c r="V42" s="49">
        <f t="shared" si="4"/>
        <v>425000</v>
      </c>
      <c r="W42" s="51">
        <f t="shared" si="2"/>
        <v>1276768</v>
      </c>
      <c r="X42" s="60">
        <f>SUM(X19:X40)</f>
        <v>1276768</v>
      </c>
      <c r="Y42" s="72">
        <f>W42+V42+S42+R42+Q42+M42+I42+F42+E42+D42+C42+P42</f>
        <v>74276854</v>
      </c>
      <c r="Z42" s="57">
        <f t="shared" si="4"/>
        <v>35995100</v>
      </c>
      <c r="AA42" s="42">
        <f t="shared" si="4"/>
        <v>168330</v>
      </c>
      <c r="AB42" s="42">
        <f t="shared" si="4"/>
        <v>112530</v>
      </c>
      <c r="AC42" s="42">
        <f t="shared" si="4"/>
        <v>55800</v>
      </c>
      <c r="AD42" s="42">
        <v>77400</v>
      </c>
      <c r="AE42" s="42">
        <f t="shared" si="4"/>
        <v>504000</v>
      </c>
      <c r="AF42" s="52">
        <f>AG42+AH42+AI42</f>
        <v>44290290.609999999</v>
      </c>
      <c r="AG42" s="42">
        <f t="shared" si="4"/>
        <v>41170207.609999999</v>
      </c>
      <c r="AH42" s="42">
        <f t="shared" si="4"/>
        <v>2330003</v>
      </c>
      <c r="AI42" s="42">
        <f t="shared" si="4"/>
        <v>790080</v>
      </c>
      <c r="AJ42" s="42">
        <f>SUM(AJ19:AJ41)</f>
        <v>2700000</v>
      </c>
      <c r="AK42" s="42">
        <f>SUM(AK19:AK41)</f>
        <v>249371</v>
      </c>
      <c r="AL42" s="42">
        <f>SUM(AL19:AL41)</f>
        <v>17743099.75</v>
      </c>
      <c r="AM42" s="42">
        <f>SUM(AM19:AM40)</f>
        <v>875629</v>
      </c>
      <c r="AN42" s="72">
        <f>AL42+AJ42+AF42+AE42+AD42+AA42+Z42+AK42</f>
        <v>101727591.36</v>
      </c>
      <c r="AO42" s="37"/>
    </row>
    <row r="43" spans="1:41" s="31" customForma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1" s="32" customFormat="1" x14ac:dyDescent="0.2"/>
    <row r="45" spans="1:41" s="33" customFormat="1" ht="18.75" x14ac:dyDescent="0.3">
      <c r="X45" s="134" t="s">
        <v>79</v>
      </c>
      <c r="AK45" s="134" t="s">
        <v>80</v>
      </c>
    </row>
    <row r="48" spans="1:41" x14ac:dyDescent="0.2">
      <c r="Q48" s="56">
        <f>D42+E42+F42+M42+Q42+R42</f>
        <v>62183257</v>
      </c>
    </row>
  </sheetData>
  <mergeCells count="66">
    <mergeCell ref="P1:S1"/>
    <mergeCell ref="P2:S2"/>
    <mergeCell ref="I6:M6"/>
    <mergeCell ref="P3:S3"/>
    <mergeCell ref="P4:S4"/>
    <mergeCell ref="C13:C15"/>
    <mergeCell ref="C11:U11"/>
    <mergeCell ref="C12:U12"/>
    <mergeCell ref="C16:Y16"/>
    <mergeCell ref="J13:L13"/>
    <mergeCell ref="J14:J15"/>
    <mergeCell ref="K14:K15"/>
    <mergeCell ref="L14:L15"/>
    <mergeCell ref="G13:H13"/>
    <mergeCell ref="G14:H14"/>
    <mergeCell ref="I13:I15"/>
    <mergeCell ref="R13:R15"/>
    <mergeCell ref="T13:U13"/>
    <mergeCell ref="T14:T15"/>
    <mergeCell ref="U14:U15"/>
    <mergeCell ref="S13:S15"/>
    <mergeCell ref="V11:X11"/>
    <mergeCell ref="Z13:Z15"/>
    <mergeCell ref="AG13:AI13"/>
    <mergeCell ref="AI14:AI15"/>
    <mergeCell ref="Z10:Z11"/>
    <mergeCell ref="AK13:AK15"/>
    <mergeCell ref="AA10:AJ10"/>
    <mergeCell ref="AA11:AJ11"/>
    <mergeCell ref="AJ13:AJ15"/>
    <mergeCell ref="AB14:AC14"/>
    <mergeCell ref="AA13:AA15"/>
    <mergeCell ref="AD13:AD15"/>
    <mergeCell ref="AB13:AC13"/>
    <mergeCell ref="AI4:AN6"/>
    <mergeCell ref="R5:AC6"/>
    <mergeCell ref="Z12:AM12"/>
    <mergeCell ref="AL13:AL15"/>
    <mergeCell ref="AM14:AM15"/>
    <mergeCell ref="Z9:AI9"/>
    <mergeCell ref="AF14:AF15"/>
    <mergeCell ref="AG14:AG15"/>
    <mergeCell ref="AH14:AH15"/>
    <mergeCell ref="D9:Y9"/>
    <mergeCell ref="AN10:AN17"/>
    <mergeCell ref="Z16:AM16"/>
    <mergeCell ref="AE13:AE15"/>
    <mergeCell ref="AK10:AM10"/>
    <mergeCell ref="AK11:AM11"/>
    <mergeCell ref="V13:V15"/>
    <mergeCell ref="A9:A17"/>
    <mergeCell ref="B9:B17"/>
    <mergeCell ref="Y10:Y15"/>
    <mergeCell ref="O14:O15"/>
    <mergeCell ref="N14:N15"/>
    <mergeCell ref="D10:R10"/>
    <mergeCell ref="D13:D15"/>
    <mergeCell ref="E13:E15"/>
    <mergeCell ref="N13:O13"/>
    <mergeCell ref="Q13:Q15"/>
    <mergeCell ref="M13:M15"/>
    <mergeCell ref="W13:W15"/>
    <mergeCell ref="X14:X15"/>
    <mergeCell ref="P13:P15"/>
    <mergeCell ref="F13:F15"/>
    <mergeCell ref="V12:X12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46" max="21" man="1"/>
  </rowBreaks>
  <colBreaks count="2" manualBreakCount="2">
    <brk id="20" max="43" man="1"/>
    <brk id="4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2020-07-23T11:46:28Z</cp:lastPrinted>
  <dcterms:created xsi:type="dcterms:W3CDTF">2019-12-03T08:34:58Z</dcterms:created>
  <dcterms:modified xsi:type="dcterms:W3CDTF">2020-07-23T12:26:41Z</dcterms:modified>
</cp:coreProperties>
</file>