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Лист1" sheetId="1" r:id="rId1"/>
  </sheets>
  <definedNames>
    <definedName name="_xlnm.Print_Titles" localSheetId="0">'Лист1'!$8:$8</definedName>
    <definedName name="_xlnm.Print_Area" localSheetId="0">'Лист1'!$A$1:$J$64</definedName>
  </definedNames>
  <calcPr fullCalcOnLoad="1"/>
</workbook>
</file>

<file path=xl/sharedStrings.xml><?xml version="1.0" encoding="utf-8"?>
<sst xmlns="http://schemas.openxmlformats.org/spreadsheetml/2006/main" count="102" uniqueCount="98">
  <si>
    <t>до рішення сесії Броварської районної ради</t>
  </si>
  <si>
    <t>грн.</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</si>
  <si>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</si>
  <si>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</si>
  <si>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</si>
  <si>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</si>
  <si>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</si>
  <si>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</si>
  <si>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</si>
  <si>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</si>
  <si>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 xml:space="preserve">Голова  ради </t>
  </si>
  <si>
    <t>С.М.Гришко</t>
  </si>
  <si>
    <t>Додаток 6</t>
  </si>
  <si>
    <t>03</t>
  </si>
  <si>
    <t>0312010</t>
  </si>
  <si>
    <t>0731</t>
  </si>
  <si>
    <t>Капітальні видатки, в тому числі:</t>
  </si>
  <si>
    <t>Перелік об’єктів, видатки на які у 2017 році будуть проводитися за рахунок коштів бюджету розвитку</t>
  </si>
  <si>
    <t>Багатопрофільна стаціонарна медична допомога населенню</t>
  </si>
  <si>
    <t xml:space="preserve">Броварська районна Державна адміністрація </t>
  </si>
  <si>
    <t>10</t>
  </si>
  <si>
    <t>Відділ освіти районної державної адміністрації</t>
  </si>
  <si>
    <t>Капітальний ремонт покрівлі даху Требухівської ЗОШ</t>
  </si>
  <si>
    <t>1011020</t>
  </si>
  <si>
    <t>0921</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</si>
  <si>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</si>
  <si>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Код ТПКВКМБ / ТКВКБМС2</t>
  </si>
  <si>
    <t>1020</t>
  </si>
  <si>
    <t xml:space="preserve">Реконструкція системи газопостачання вузлу обліку газу котельні ЗОШ І-ІІІ ст.с.Гоголів вул.Київська,167
</t>
  </si>
  <si>
    <t>Реконструкція системи газопостачання вузлу обліку газу котельні ЗОШ І-ІІ ст. с.Гоголів вул.Шевченка,13</t>
  </si>
  <si>
    <t>Капітальний ремонт Руднянської ЗОШ</t>
  </si>
  <si>
    <t>0180</t>
  </si>
  <si>
    <t>Інші субвенції</t>
  </si>
  <si>
    <t>76</t>
  </si>
  <si>
    <t>Управління фінансів районної державної адміністрації</t>
  </si>
  <si>
    <t>Капітальний ремонт інфекційного відділення Броварської центральної районної лікарні</t>
  </si>
  <si>
    <t>Проектно кошторисна документація капітального ремонту Шевченківської ЗОШ</t>
  </si>
  <si>
    <t>Капітальний ремонт по заміні вікон Богданівської ЗОШ</t>
  </si>
  <si>
    <r>
      <t>Код програмної класифікації видатків та кредитування місцевого бюджету</t>
    </r>
    <r>
      <rPr>
        <b/>
        <vertAlign val="superscript"/>
        <sz val="14"/>
        <rFont val="Times New Roman"/>
        <family val="1"/>
      </rPr>
      <t>2</t>
    </r>
  </si>
  <si>
    <t>Капітальний ремонт вікон Русанівського НВК</t>
  </si>
  <si>
    <t>Капітальний ремонт покрівлі даху Шевченківської ЗОШ</t>
  </si>
  <si>
    <t>01</t>
  </si>
  <si>
    <t xml:space="preserve">Броварська районна рада </t>
  </si>
  <si>
    <t>7470</t>
  </si>
  <si>
    <t>0117470</t>
  </si>
  <si>
    <t>Внески до статутного капіталу суб`єктів господарювання</t>
  </si>
  <si>
    <t>Капітальні трансферти підприємствам (установам, організаціям)</t>
  </si>
  <si>
    <t>0490</t>
  </si>
  <si>
    <t>Виготовлення робочого проекту реконструкції покрівлі будівлі Пухівської ЗОШ</t>
  </si>
  <si>
    <t>Субвенція сільським, селищним радам</t>
  </si>
  <si>
    <t>Капітальний ремонт хірургічного корпусу Броварської ЦРЛ (заміна вікон) за адресою: м.Бровари, вул..Шевченка, 14 (виконання обласної цільової програми від 19.05.2017 року № 297 – 14 – VII «Про внесення змін до Програми будівництва, реконструкції та ремонту об`єктів інфраструктури Київської області на 2016-2017 роки» співфінансування 20%)</t>
  </si>
  <si>
    <t>Капітальний ремонт Погребської ЗОШ</t>
  </si>
  <si>
    <t xml:space="preserve">Реконструкція системи газопостачання Шевченківської ЗОШ І-ІІ ст. </t>
  </si>
  <si>
    <t xml:space="preserve">Реконструкція системи газопостачання Бобрицької ЗОШ І-ІІ ст. </t>
  </si>
  <si>
    <t xml:space="preserve">Реконструкція системи газопостачання Красилівської ЗОШ І-ІІ ст. </t>
  </si>
  <si>
    <t>Реконструкція системи газопостачання Тарасівського НВК</t>
  </si>
  <si>
    <t>Субвенція з державного бюджету місцевим бюджетам на здійснення заходів щодо соціально-економічного розвитку окремих територій</t>
  </si>
  <si>
    <t>Виготовлення проектно-кошторисної документації на здійснення капітального ремонту , щодо покращення енергозбереження  Богданівської ЗОШ</t>
  </si>
  <si>
    <t>Капітальний ремонт харчоблоку  Великодимерського СЗО НВК</t>
  </si>
  <si>
    <t>Капітальний ремонт системи опалення  Великодимерського СЗО НВК по вуд Заліська, 3</t>
  </si>
  <si>
    <t>2414090</t>
  </si>
  <si>
    <t>4090</t>
  </si>
  <si>
    <t>0828</t>
  </si>
  <si>
    <t>Відділ культури Броварської районної державної адміністрації</t>
  </si>
  <si>
    <t>24</t>
  </si>
  <si>
    <t>Палаци і будинки культури, клуби та інші заклади клубного типу</t>
  </si>
  <si>
    <t>Проект реконструкції вузла обліку газу котельні будинку культури с.Плоске, вул.Садова, 1-а</t>
  </si>
  <si>
    <t>Управління соціального захисту населення Броварської районної державної адміністрації</t>
  </si>
  <si>
    <t>1518600</t>
  </si>
  <si>
    <t>8600</t>
  </si>
  <si>
    <t>0133</t>
  </si>
  <si>
    <t>Інші видатки</t>
  </si>
  <si>
    <t xml:space="preserve">Проект реконструкції покрівлі будівлі Пухівської ЗОШ І-ІІ ст. </t>
  </si>
  <si>
    <t>Капітальний ремонт  Великодимерського НВО</t>
  </si>
  <si>
    <t>1516322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</si>
  <si>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t>
  </si>
  <si>
    <t>6322</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</si>
  <si>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п`ятим-восьмим пункту 1 статті 10, а також осіб з інвалідністю I-II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</si>
  <si>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t>Капітальний ремонткабінету фізики  Богданівської ЗОШ І-ІІ ступенів Броварсткргр району</t>
    </r>
    <r>
      <rPr>
        <b/>
        <sz val="10"/>
        <rFont val="Times New Roman"/>
        <family val="1"/>
      </rPr>
      <t xml:space="preserve"> (Субвенція з державного бюджету місцевим бюджетам на здійснення заходів щодо соціально-економічного розвитку окремих територій)</t>
    </r>
  </si>
  <si>
    <t xml:space="preserve">Реконструкція котельні Требухівської ЗОШ І-ІІ ст. </t>
  </si>
  <si>
    <r>
      <t xml:space="preserve">Капітальний ремонт мереж зовнішнього освітлення території Центру "Дитяча лікарня" Броварської центральної районної лікарні за адресою: вул.Я.Мудрого, 47, м. Бровари, Київської області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</si>
  <si>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r>
      <t xml:space="preserve">Капітальний ремонт мереж зовнішнього освітлення території Броварської центральної районної лікарні за адресою: вул. Шевченка, 14, м. Бровари, Київська область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</si>
  <si>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t>Виготовлення проектно-кошторисної документації на об`єкт "Реконструкція інфекційного відділення центру "Дитяча лікарня" Броварської ЦРЛ  по вул. Ярослава Мудрого.47 м. Бровари Київська обл.</t>
  </si>
  <si>
    <t>Капітальний ремонт в інфекційному відділені Броварської ЦРЛ за адресою вул. Шевченка .14 (п.4.5)</t>
  </si>
  <si>
    <t>Капітальний ремонт в інфекційному відділені Броварської ЦРЛ за адресою вул. Шевченка .14 (п.2.3)</t>
  </si>
  <si>
    <t xml:space="preserve">Капітальний ремонт даху  в інфекційному відділені Броварської ЦРЛ за адресою вул. Шевченка .14 </t>
  </si>
  <si>
    <t>Капітальний ремонт приміщень другого поверху  в терапевтичному корпусі центру "Дитяча лікарня" Броварської ЦРЛ за адресою Ярослава Мудрого 47 (фізкабінети, палати, коридор)</t>
  </si>
  <si>
    <t>Капітальний ремонт приміщень другого поверху  в терапевтичному корпусі центру "Дитяча лікарня" Броварської ЦРЛ за адресою Ярослава Мудрого 47 (палати №16-25. операційна, маніпуляційна, кабінет ЛОР, коридори, санвузли, комора)</t>
  </si>
  <si>
    <t>Капітальний ремонт парових котлів в котельні Броварської ЦРЛ  за адресою вул.Шевченка, 14</t>
  </si>
  <si>
    <t>Капітальний ремонт покрівлі хірургічного корпусу  Броварської ЦРЛ  за адресою вул.Шевченка, 14</t>
  </si>
  <si>
    <t xml:space="preserve">Капітальний ремонт (модернизація)  грузових ліфтів: в хірургічному корпусі  лікарні і центрі "Дитяча лікарня" Броварської ЦРЛ </t>
  </si>
  <si>
    <t>Кабінет операційної отоларингологічного відділення Броварської ЦРЛ за адресою вул.Шевченка .14</t>
  </si>
  <si>
    <t>На роботи по виготовленню проектно-кошторисної документації по капітальному ремонту об`єктів Броварської ЦРЛ  за адресами вул. Шевченка. 14; вул. Ярослава Мудрого.47</t>
  </si>
  <si>
    <t>Капітальний ремонт приміщень другого поверху  в терапевтичному корпусі центру "Дитяча лікарня" Броварської ЦРЛ за адресою Ярослава Мудрого 47 (палати №26-42.  коридори, санвузли,кабінет)</t>
  </si>
  <si>
    <t>Капітальний ремонт приміщень відділення терапевтичної стоматології Броварської ЦРЛ за адресою вул. Незалежності, 10</t>
  </si>
  <si>
    <t xml:space="preserve">від 22.12.2016 № 254-21 позач.-VII            </t>
  </si>
  <si>
    <t xml:space="preserve">(в редакції сесії райради від 26.12.2017                                         </t>
  </si>
  <si>
    <t>№ 484-36 позач.-VІІ)</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</si>
</sst>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9">
    <font>
      <sz val="10"/>
      <name val="Arial Cyr"/>
      <family val="0"/>
    </font>
    <font>
      <sz val="10"/>
      <name val="Times New Roman"/>
      <family val="1"/>
    </font>
    <font>
      <sz val="11"/>
      <name val="Times New Roman"/>
      <family val="1"/>
    </font>
    <font>
      <b/>
      <sz val="18"/>
      <name val="Times New Roman"/>
      <family val="1"/>
    </font>
    <font>
      <b/>
      <sz val="14"/>
      <name val="Times New Roman"/>
      <family val="1"/>
    </font>
    <font>
      <b/>
      <sz val="11"/>
      <name val="Times New Roman"/>
      <family val="1"/>
    </font>
    <font>
      <b/>
      <vertAlign val="superscript"/>
      <sz val="11"/>
      <name val="Times New Roman"/>
      <family val="1"/>
    </font>
    <font>
      <sz val="10"/>
      <color indexed="8"/>
      <name val="ARIAL"/>
      <family val="0"/>
    </font>
    <font>
      <sz val="8"/>
      <name val="Arial Cyr"/>
      <family val="0"/>
    </font>
    <font>
      <b/>
      <sz val="12"/>
      <name val="Times New Roman"/>
      <family val="1"/>
    </font>
    <font>
      <sz val="12"/>
      <name val="Times New Roman"/>
      <family val="1"/>
    </font>
    <font>
      <u val="single"/>
      <sz val="10"/>
      <color indexed="12"/>
      <name val="Arial Cyr"/>
      <family val="0"/>
    </font>
    <font>
      <u val="single"/>
      <sz val="10"/>
      <color indexed="36"/>
      <name val="Arial Cyr"/>
      <family val="0"/>
    </font>
    <font>
      <b/>
      <sz val="13"/>
      <color indexed="8"/>
      <name val="Times New Roman"/>
      <family val="1"/>
    </font>
    <font>
      <sz val="13"/>
      <color indexed="8"/>
      <name val="Times New Roman"/>
      <family val="1"/>
    </font>
    <font>
      <b/>
      <sz val="12"/>
      <color indexed="8"/>
      <name val="Times New Roman"/>
      <family val="1"/>
    </font>
    <font>
      <sz val="14"/>
      <name val="Times New Roman"/>
      <family val="1"/>
    </font>
    <font>
      <sz val="14"/>
      <color indexed="8"/>
      <name val="Times New Roman"/>
      <family val="1"/>
    </font>
    <font>
      <sz val="10"/>
      <color indexed="8"/>
      <name val="Times New Roman"/>
      <family val="1"/>
    </font>
    <font>
      <sz val="12"/>
      <color indexed="8"/>
      <name val="Times New Roman"/>
      <family val="1"/>
    </font>
    <font>
      <b/>
      <vertAlign val="superscript"/>
      <sz val="14"/>
      <name val="Times New Roman"/>
      <family val="1"/>
    </font>
    <font>
      <b/>
      <sz val="13"/>
      <name val="Times New Roman"/>
      <family val="1"/>
    </font>
    <font>
      <sz val="13"/>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lignment vertical="top"/>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2"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4"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10" fillId="0" borderId="10" xfId="0" applyNumberFormat="1" applyFont="1" applyFill="1" applyBorder="1" applyAlignment="1" applyProtection="1">
      <alignment horizontal="right" vertical="center"/>
      <protection/>
    </xf>
    <xf numFmtId="188" fontId="13" fillId="0" borderId="11" xfId="49" applyNumberFormat="1" applyFont="1" applyBorder="1">
      <alignment vertical="top"/>
      <protection/>
    </xf>
    <xf numFmtId="188" fontId="14" fillId="0" borderId="11" xfId="49" applyNumberFormat="1" applyFont="1" applyBorder="1">
      <alignment vertical="top"/>
      <protection/>
    </xf>
    <xf numFmtId="188" fontId="15" fillId="0" borderId="11" xfId="49" applyNumberFormat="1" applyFont="1" applyBorder="1">
      <alignment vertical="top"/>
      <protection/>
    </xf>
    <xf numFmtId="188" fontId="13" fillId="0" borderId="0" xfId="49" applyNumberFormat="1" applyFont="1" applyBorder="1">
      <alignment vertical="top"/>
      <protection/>
    </xf>
    <xf numFmtId="0" fontId="17" fillId="0" borderId="0" xfId="0" applyFont="1" applyAlignment="1">
      <alignment/>
    </xf>
    <xf numFmtId="188" fontId="18" fillId="0" borderId="11" xfId="49" applyNumberFormat="1" applyFont="1" applyBorder="1">
      <alignment vertical="top"/>
      <protection/>
    </xf>
    <xf numFmtId="0" fontId="16" fillId="0" borderId="0" xfId="0" applyFont="1" applyAlignment="1">
      <alignment/>
    </xf>
    <xf numFmtId="0" fontId="16" fillId="0" borderId="0" xfId="0" applyNumberFormat="1" applyFont="1" applyFill="1" applyAlignment="1" applyProtection="1">
      <alignment/>
      <protection/>
    </xf>
    <xf numFmtId="0" fontId="16" fillId="0" borderId="10" xfId="0" applyFont="1" applyFill="1" applyBorder="1" applyAlignment="1">
      <alignment horizontal="center"/>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1" fillId="0" borderId="0" xfId="0" applyNumberFormat="1" applyFont="1" applyFill="1" applyAlignment="1" applyProtection="1">
      <alignment/>
      <protection/>
    </xf>
    <xf numFmtId="0" fontId="1" fillId="0" borderId="0" xfId="0" applyFont="1" applyFill="1" applyAlignment="1">
      <alignment/>
    </xf>
    <xf numFmtId="0" fontId="10" fillId="0" borderId="0" xfId="0" applyNumberFormat="1" applyFont="1" applyFill="1" applyAlignment="1" applyProtection="1">
      <alignment/>
      <protection/>
    </xf>
    <xf numFmtId="0" fontId="10" fillId="0"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protection/>
    </xf>
    <xf numFmtId="49" fontId="4" fillId="0" borderId="11" xfId="0" applyNumberFormat="1" applyFont="1" applyFill="1" applyBorder="1" applyAlignment="1">
      <alignment vertical="center"/>
    </xf>
    <xf numFmtId="0" fontId="21" fillId="0" borderId="11" xfId="0" applyFont="1" applyBorder="1" applyAlignment="1">
      <alignment horizontal="left" vertical="center" wrapText="1"/>
    </xf>
    <xf numFmtId="0" fontId="16" fillId="0" borderId="11" xfId="0" applyFont="1" applyBorder="1" applyAlignment="1" quotePrefix="1">
      <alignment horizontal="center" vertical="center"/>
    </xf>
    <xf numFmtId="49" fontId="16"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9" fillId="0" borderId="0" xfId="0" applyNumberFormat="1" applyFont="1" applyFill="1" applyAlignment="1" applyProtection="1">
      <alignment/>
      <protection/>
    </xf>
    <xf numFmtId="0" fontId="4" fillId="0" borderId="11" xfId="0" applyFont="1" applyFill="1" applyBorder="1" applyAlignment="1" quotePrefix="1">
      <alignment vertical="center"/>
    </xf>
    <xf numFmtId="188" fontId="13" fillId="0" borderId="11" xfId="49" applyNumberFormat="1" applyFont="1" applyBorder="1" applyAlignment="1">
      <alignment horizontal="left" vertical="center" wrapText="1"/>
      <protection/>
    </xf>
    <xf numFmtId="0" fontId="9" fillId="0" borderId="0" xfId="0" applyFont="1" applyFill="1" applyAlignment="1">
      <alignment/>
    </xf>
    <xf numFmtId="188" fontId="15" fillId="0" borderId="11" xfId="49" applyNumberFormat="1" applyFont="1" applyBorder="1" applyAlignment="1">
      <alignment horizontal="left" vertical="center" wrapText="1"/>
      <protection/>
    </xf>
    <xf numFmtId="0" fontId="21" fillId="0" borderId="11" xfId="0" applyFont="1" applyFill="1" applyBorder="1" applyAlignment="1">
      <alignment horizontal="left" vertical="center" wrapText="1"/>
    </xf>
    <xf numFmtId="0" fontId="21" fillId="0" borderId="11" xfId="0" applyFont="1" applyBorder="1" applyAlignment="1">
      <alignment horizontal="left" vertical="justify" wrapText="1"/>
    </xf>
    <xf numFmtId="0" fontId="4" fillId="0" borderId="0" xfId="0" applyFont="1" applyFill="1" applyBorder="1" applyAlignment="1" quotePrefix="1">
      <alignment vertical="center"/>
    </xf>
    <xf numFmtId="0" fontId="21" fillId="0" borderId="0" xfId="0" applyFont="1" applyBorder="1" applyAlignment="1">
      <alignment horizontal="left" vertical="center" wrapText="1"/>
    </xf>
    <xf numFmtId="188" fontId="13" fillId="0" borderId="0" xfId="49" applyNumberFormat="1" applyFont="1" applyBorder="1" applyAlignment="1">
      <alignment horizontal="left" vertical="center" wrapText="1"/>
      <protection/>
    </xf>
    <xf numFmtId="0" fontId="4" fillId="0" borderId="0" xfId="0" applyFont="1" applyAlignment="1">
      <alignment horizontal="left"/>
    </xf>
    <xf numFmtId="0" fontId="4" fillId="0" borderId="0" xfId="0" applyFont="1" applyAlignment="1">
      <alignment/>
    </xf>
    <xf numFmtId="0" fontId="16" fillId="0" borderId="0" xfId="0" applyFont="1" applyFill="1" applyAlignment="1">
      <alignment/>
    </xf>
    <xf numFmtId="4" fontId="1" fillId="0" borderId="0" xfId="0" applyNumberFormat="1" applyFont="1" applyFill="1" applyAlignment="1">
      <alignment/>
    </xf>
    <xf numFmtId="0" fontId="21" fillId="0" borderId="12" xfId="0" applyFont="1" applyBorder="1" applyAlignment="1">
      <alignment horizontal="left" vertical="center" wrapText="1"/>
    </xf>
    <xf numFmtId="188" fontId="15" fillId="0" borderId="12" xfId="49" applyNumberFormat="1" applyFont="1" applyBorder="1">
      <alignment vertical="top"/>
      <protection/>
    </xf>
    <xf numFmtId="49" fontId="16" fillId="0" borderId="11" xfId="0" applyNumberFormat="1" applyFont="1" applyBorder="1" applyAlignment="1">
      <alignment horizontal="center" vertical="center" wrapText="1"/>
    </xf>
    <xf numFmtId="49" fontId="16" fillId="0" borderId="11" xfId="0" applyNumberFormat="1" applyFont="1" applyFill="1" applyBorder="1" applyAlignment="1" applyProtection="1">
      <alignment horizontal="center" vertical="center" wrapText="1"/>
      <protection/>
    </xf>
    <xf numFmtId="4" fontId="9" fillId="0" borderId="0" xfId="0" applyNumberFormat="1" applyFont="1" applyFill="1" applyAlignment="1">
      <alignment/>
    </xf>
    <xf numFmtId="0" fontId="4" fillId="0" borderId="11" xfId="0" applyFont="1" applyFill="1" applyBorder="1" applyAlignment="1" quotePrefix="1">
      <alignment horizontal="left" vertical="center"/>
    </xf>
    <xf numFmtId="0" fontId="0" fillId="0" borderId="11" xfId="0" applyBorder="1" applyAlignment="1">
      <alignment wrapText="1"/>
    </xf>
    <xf numFmtId="0" fontId="9" fillId="0" borderId="11" xfId="0"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14" fillId="0" borderId="11" xfId="49" applyNumberFormat="1" applyFont="1" applyFill="1" applyBorder="1" applyAlignment="1">
      <alignment horizontal="center" vertical="center"/>
      <protection/>
    </xf>
    <xf numFmtId="4" fontId="13" fillId="0" borderId="11" xfId="49" applyNumberFormat="1" applyFont="1" applyFill="1" applyBorder="1" applyAlignment="1">
      <alignment horizontal="center" vertical="center"/>
      <protection/>
    </xf>
    <xf numFmtId="4" fontId="19" fillId="0" borderId="11" xfId="49" applyNumberFormat="1" applyFont="1" applyFill="1" applyBorder="1" applyAlignment="1">
      <alignment horizontal="center" vertical="center"/>
      <protection/>
    </xf>
    <xf numFmtId="4" fontId="0" fillId="0" borderId="11" xfId="0" applyNumberFormat="1" applyFill="1" applyBorder="1" applyAlignment="1">
      <alignment wrapText="1"/>
    </xf>
    <xf numFmtId="4" fontId="10" fillId="0" borderId="11" xfId="0" applyNumberFormat="1" applyFont="1" applyFill="1" applyBorder="1" applyAlignment="1">
      <alignment horizontal="center" vertical="center"/>
    </xf>
    <xf numFmtId="4" fontId="19" fillId="0" borderId="12" xfId="49" applyNumberFormat="1" applyFont="1" applyFill="1" applyBorder="1" applyAlignment="1">
      <alignment horizontal="center" vertical="center"/>
      <protection/>
    </xf>
    <xf numFmtId="4" fontId="10" fillId="0" borderId="12"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xf numFmtId="4" fontId="15" fillId="0" borderId="11" xfId="49" applyNumberFormat="1" applyFont="1" applyFill="1" applyBorder="1" applyAlignment="1">
      <alignment horizontal="center" vertical="center"/>
      <protection/>
    </xf>
    <xf numFmtId="4" fontId="13" fillId="0" borderId="0" xfId="49" applyNumberFormat="1" applyFont="1" applyFill="1" applyBorder="1" applyAlignment="1">
      <alignment horizontal="center" vertical="center"/>
      <protection/>
    </xf>
    <xf numFmtId="0" fontId="4" fillId="0" borderId="0" xfId="0" applyFont="1" applyFill="1" applyAlignment="1">
      <alignment/>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49" fontId="16" fillId="0" borderId="12" xfId="0" applyNumberFormat="1" applyFont="1" applyFill="1" applyBorder="1" applyAlignment="1" applyProtection="1">
      <alignment horizontal="center" vertical="center" wrapText="1"/>
      <protection/>
    </xf>
    <xf numFmtId="49" fontId="16" fillId="0" borderId="16"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16" fillId="0" borderId="11" xfId="0" applyFont="1" applyBorder="1" applyAlignment="1" quotePrefix="1">
      <alignment horizontal="center" vertical="center"/>
    </xf>
    <xf numFmtId="0" fontId="10" fillId="0" borderId="11" xfId="0" applyFont="1" applyBorder="1" applyAlignment="1">
      <alignment horizontal="center" vertical="center" wrapText="1"/>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 fillId="0" borderId="0" xfId="0" applyNumberFormat="1" applyFont="1" applyFill="1" applyAlignment="1" applyProtection="1">
      <alignment horizontal="left" vertical="center" wrapText="1"/>
      <protection/>
    </xf>
    <xf numFmtId="49" fontId="4" fillId="0" borderId="17" xfId="0" applyNumberFormat="1" applyFont="1" applyBorder="1" applyAlignment="1">
      <alignment horizontal="center" vertical="center" wrapText="1"/>
    </xf>
    <xf numFmtId="0" fontId="16" fillId="0" borderId="11" xfId="0" applyFont="1" applyFill="1" applyBorder="1" applyAlignment="1" quotePrefix="1">
      <alignment horizontal="center" vertical="center"/>
    </xf>
    <xf numFmtId="49" fontId="16" fillId="0" borderId="11" xfId="0" applyNumberFormat="1" applyFont="1" applyFill="1" applyBorder="1" applyAlignment="1">
      <alignment horizontal="center" vertical="center"/>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 fillId="0" borderId="0" xfId="0" applyFont="1" applyFill="1" applyAlignment="1">
      <alignment/>
    </xf>
    <xf numFmtId="0" fontId="41" fillId="0" borderId="0" xfId="0" applyFont="1" applyFill="1" applyAlignment="1">
      <alignment/>
    </xf>
    <xf numFmtId="0" fontId="0" fillId="0" borderId="0" xfId="0" applyAlignment="1">
      <alignment/>
    </xf>
    <xf numFmtId="0" fontId="41"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61">
      <selection activeCell="F8" sqref="F8"/>
    </sheetView>
  </sheetViews>
  <sheetFormatPr defaultColWidth="7.875" defaultRowHeight="12.75"/>
  <cols>
    <col min="1" max="1" width="4.875" style="20" customWidth="1"/>
    <col min="2" max="2" width="13.00390625" style="13" customWidth="1"/>
    <col min="3" max="3" width="10.00390625" style="13" customWidth="1"/>
    <col min="4" max="4" width="9.625" style="13" customWidth="1"/>
    <col min="5" max="5" width="27.25390625" style="20" customWidth="1"/>
    <col min="6" max="6" width="51.75390625" style="20" customWidth="1"/>
    <col min="7" max="7" width="8.375" style="20" customWidth="1"/>
    <col min="8" max="8" width="9.125" style="20" customWidth="1"/>
    <col min="9" max="9" width="10.625" style="20" customWidth="1"/>
    <col min="10" max="10" width="18.125" style="22" customWidth="1"/>
    <col min="11" max="11" width="14.375" style="21" bestFit="1" customWidth="1"/>
    <col min="12" max="12" width="7.875" style="21" customWidth="1"/>
    <col min="13" max="13" width="11.625" style="21" bestFit="1" customWidth="1"/>
    <col min="14" max="14" width="7.875" style="21" customWidth="1"/>
    <col min="15" max="15" width="9.125" style="21" bestFit="1" customWidth="1"/>
    <col min="16" max="16384" width="7.875" style="21" customWidth="1"/>
  </cols>
  <sheetData>
    <row r="1" spans="2:11" s="1" customFormat="1" ht="13.5" customHeight="1">
      <c r="B1" s="12"/>
      <c r="C1" s="12"/>
      <c r="D1" s="12"/>
      <c r="G1" s="92" t="s">
        <v>12</v>
      </c>
      <c r="H1" s="92"/>
      <c r="I1" s="93"/>
      <c r="J1"/>
      <c r="K1"/>
    </row>
    <row r="2" spans="2:11" s="1" customFormat="1" ht="15" customHeight="1">
      <c r="B2" s="12"/>
      <c r="C2" s="12"/>
      <c r="D2" s="12"/>
      <c r="G2" s="92" t="s">
        <v>0</v>
      </c>
      <c r="H2" s="92"/>
      <c r="I2" s="93"/>
      <c r="J2"/>
      <c r="K2"/>
    </row>
    <row r="3" spans="2:11" s="1" customFormat="1" ht="15" customHeight="1">
      <c r="B3" s="12"/>
      <c r="C3" s="12"/>
      <c r="D3" s="12"/>
      <c r="G3" s="85" t="s">
        <v>95</v>
      </c>
      <c r="H3" s="85"/>
      <c r="I3" s="85"/>
      <c r="J3" s="94"/>
      <c r="K3" s="94"/>
    </row>
    <row r="4" spans="2:11" s="1" customFormat="1" ht="15" customHeight="1">
      <c r="B4" s="12"/>
      <c r="C4" s="12"/>
      <c r="D4" s="12"/>
      <c r="G4" s="85" t="s">
        <v>96</v>
      </c>
      <c r="H4" s="85"/>
      <c r="I4" s="85"/>
      <c r="J4" s="94"/>
      <c r="K4"/>
    </row>
    <row r="5" spans="2:11" s="1" customFormat="1" ht="15" customHeight="1">
      <c r="B5" s="12"/>
      <c r="C5" s="12"/>
      <c r="D5" s="85"/>
      <c r="E5" s="85"/>
      <c r="F5" s="85"/>
      <c r="G5" s="85" t="s">
        <v>97</v>
      </c>
      <c r="H5" s="95"/>
      <c r="I5" s="95"/>
      <c r="J5"/>
      <c r="K5"/>
    </row>
    <row r="6" spans="2:10" ht="45" customHeight="1">
      <c r="B6" s="83" t="s">
        <v>17</v>
      </c>
      <c r="C6" s="84"/>
      <c r="D6" s="84"/>
      <c r="E6" s="84"/>
      <c r="F6" s="84"/>
      <c r="G6" s="84"/>
      <c r="H6" s="84"/>
      <c r="I6" s="84"/>
      <c r="J6" s="84"/>
    </row>
    <row r="7" spans="2:10" ht="18.75">
      <c r="B7" s="2"/>
      <c r="C7" s="14"/>
      <c r="D7" s="14"/>
      <c r="E7" s="24"/>
      <c r="F7" s="25"/>
      <c r="G7" s="25"/>
      <c r="H7" s="26"/>
      <c r="I7" s="25"/>
      <c r="J7" s="5" t="s">
        <v>1</v>
      </c>
    </row>
    <row r="8" spans="1:10" ht="150.75" customHeight="1">
      <c r="A8" s="27"/>
      <c r="B8" s="3" t="s">
        <v>38</v>
      </c>
      <c r="C8" s="3" t="s">
        <v>26</v>
      </c>
      <c r="D8" s="3" t="s">
        <v>2</v>
      </c>
      <c r="E8" s="3" t="s">
        <v>3</v>
      </c>
      <c r="F8" s="4" t="s">
        <v>4</v>
      </c>
      <c r="G8" s="4" t="s">
        <v>5</v>
      </c>
      <c r="H8" s="4" t="s">
        <v>6</v>
      </c>
      <c r="I8" s="4" t="s">
        <v>7</v>
      </c>
      <c r="J8" s="54" t="s">
        <v>8</v>
      </c>
    </row>
    <row r="9" spans="1:10" ht="37.5" customHeight="1">
      <c r="A9" s="27"/>
      <c r="B9" s="3"/>
      <c r="C9" s="3"/>
      <c r="D9" s="28" t="s">
        <v>41</v>
      </c>
      <c r="E9" s="29" t="s">
        <v>42</v>
      </c>
      <c r="F9" s="4"/>
      <c r="G9" s="4"/>
      <c r="H9" s="4"/>
      <c r="I9" s="4"/>
      <c r="J9" s="55">
        <f>J10</f>
        <v>635900</v>
      </c>
    </row>
    <row r="10" spans="1:10" ht="47.25">
      <c r="A10" s="27"/>
      <c r="B10" s="16" t="s">
        <v>44</v>
      </c>
      <c r="C10" s="30" t="s">
        <v>43</v>
      </c>
      <c r="D10" s="31" t="s">
        <v>47</v>
      </c>
      <c r="E10" s="32" t="s">
        <v>45</v>
      </c>
      <c r="F10" s="29" t="s">
        <v>46</v>
      </c>
      <c r="G10" s="18"/>
      <c r="H10" s="18"/>
      <c r="I10" s="18"/>
      <c r="J10" s="56">
        <f>185900+450000</f>
        <v>635900</v>
      </c>
    </row>
    <row r="11" spans="1:10" s="36" customFormat="1" ht="49.5">
      <c r="A11" s="33"/>
      <c r="B11" s="15"/>
      <c r="C11" s="15"/>
      <c r="D11" s="34" t="s">
        <v>13</v>
      </c>
      <c r="E11" s="29" t="s">
        <v>19</v>
      </c>
      <c r="F11" s="35"/>
      <c r="G11" s="6"/>
      <c r="H11" s="6"/>
      <c r="I11" s="6"/>
      <c r="J11" s="57">
        <f>J12</f>
        <v>11893843</v>
      </c>
    </row>
    <row r="12" spans="1:10" s="23" customFormat="1" ht="16.5">
      <c r="A12" s="22"/>
      <c r="B12" s="71" t="s">
        <v>14</v>
      </c>
      <c r="C12" s="87">
        <v>2010</v>
      </c>
      <c r="D12" s="88" t="s">
        <v>15</v>
      </c>
      <c r="E12" s="89" t="s">
        <v>18</v>
      </c>
      <c r="F12" s="29" t="s">
        <v>16</v>
      </c>
      <c r="G12" s="7"/>
      <c r="H12" s="7"/>
      <c r="I12" s="7"/>
      <c r="J12" s="56">
        <f>SUM(J13:J29)-J19-J20-J21-J22-J23</f>
        <v>11893843</v>
      </c>
    </row>
    <row r="13" spans="1:10" s="23" customFormat="1" ht="124.5">
      <c r="A13" s="22"/>
      <c r="B13" s="72"/>
      <c r="C13" s="87"/>
      <c r="D13" s="88"/>
      <c r="E13" s="90"/>
      <c r="F13" s="29" t="s">
        <v>80</v>
      </c>
      <c r="G13" s="7"/>
      <c r="H13" s="7"/>
      <c r="I13" s="7"/>
      <c r="J13" s="56">
        <v>209029</v>
      </c>
    </row>
    <row r="14" spans="1:10" s="23" customFormat="1" ht="108">
      <c r="A14" s="22"/>
      <c r="B14" s="72"/>
      <c r="C14" s="87"/>
      <c r="D14" s="88"/>
      <c r="E14" s="90"/>
      <c r="F14" s="29" t="s">
        <v>81</v>
      </c>
      <c r="G14" s="7"/>
      <c r="H14" s="7"/>
      <c r="I14" s="7"/>
      <c r="J14" s="56">
        <v>586268</v>
      </c>
    </row>
    <row r="15" spans="1:10" s="23" customFormat="1" ht="82.5">
      <c r="A15" s="22"/>
      <c r="B15" s="72"/>
      <c r="C15" s="87"/>
      <c r="D15" s="88"/>
      <c r="E15" s="90"/>
      <c r="F15" s="29" t="s">
        <v>86</v>
      </c>
      <c r="G15" s="7"/>
      <c r="H15" s="7"/>
      <c r="I15" s="7"/>
      <c r="J15" s="56">
        <v>1200000</v>
      </c>
    </row>
    <row r="16" spans="1:10" s="36" customFormat="1" ht="99">
      <c r="A16" s="33"/>
      <c r="B16" s="72"/>
      <c r="C16" s="87"/>
      <c r="D16" s="88"/>
      <c r="E16" s="90"/>
      <c r="F16" s="29" t="s">
        <v>87</v>
      </c>
      <c r="G16" s="11"/>
      <c r="H16" s="11"/>
      <c r="I16" s="11"/>
      <c r="J16" s="56">
        <v>1489800</v>
      </c>
    </row>
    <row r="17" spans="1:10" s="36" customFormat="1" ht="49.5">
      <c r="A17" s="33"/>
      <c r="B17" s="72"/>
      <c r="C17" s="87"/>
      <c r="D17" s="88"/>
      <c r="E17" s="90"/>
      <c r="F17" s="29" t="s">
        <v>88</v>
      </c>
      <c r="G17" s="7"/>
      <c r="H17" s="7"/>
      <c r="I17" s="7"/>
      <c r="J17" s="56">
        <v>889900</v>
      </c>
    </row>
    <row r="18" spans="1:10" s="36" customFormat="1" ht="49.5">
      <c r="A18" s="33"/>
      <c r="B18" s="72"/>
      <c r="C18" s="87"/>
      <c r="D18" s="88"/>
      <c r="E18" s="90"/>
      <c r="F18" s="29" t="s">
        <v>35</v>
      </c>
      <c r="G18" s="11"/>
      <c r="H18" s="11"/>
      <c r="I18" s="11"/>
      <c r="J18" s="58">
        <f>299000+300000+299000+425000+351000-754</f>
        <v>1673246</v>
      </c>
    </row>
    <row r="19" spans="1:10" s="36" customFormat="1" ht="51.75">
      <c r="A19" s="33"/>
      <c r="B19" s="72"/>
      <c r="C19" s="87"/>
      <c r="D19" s="88"/>
      <c r="E19" s="90"/>
      <c r="F19" s="53" t="s">
        <v>82</v>
      </c>
      <c r="G19" s="7"/>
      <c r="H19" s="7"/>
      <c r="I19" s="7"/>
      <c r="J19" s="59">
        <f>425000</f>
        <v>425000</v>
      </c>
    </row>
    <row r="20" spans="1:10" s="36" customFormat="1" ht="26.25">
      <c r="A20" s="33"/>
      <c r="B20" s="72"/>
      <c r="C20" s="87"/>
      <c r="D20" s="88"/>
      <c r="E20" s="90"/>
      <c r="F20" s="53" t="s">
        <v>83</v>
      </c>
      <c r="G20" s="7"/>
      <c r="H20" s="7"/>
      <c r="I20" s="7"/>
      <c r="J20" s="59">
        <v>299000</v>
      </c>
    </row>
    <row r="21" spans="1:10" s="36" customFormat="1" ht="26.25">
      <c r="A21" s="33"/>
      <c r="B21" s="72"/>
      <c r="C21" s="87"/>
      <c r="D21" s="88"/>
      <c r="E21" s="90"/>
      <c r="F21" s="53" t="s">
        <v>84</v>
      </c>
      <c r="G21" s="7"/>
      <c r="H21" s="7"/>
      <c r="I21" s="7"/>
      <c r="J21" s="59">
        <v>300000</v>
      </c>
    </row>
    <row r="22" spans="1:10" s="36" customFormat="1" ht="26.25">
      <c r="A22" s="33"/>
      <c r="B22" s="72"/>
      <c r="C22" s="87"/>
      <c r="D22" s="88"/>
      <c r="E22" s="90"/>
      <c r="F22" s="53" t="s">
        <v>85</v>
      </c>
      <c r="G22" s="7"/>
      <c r="H22" s="7"/>
      <c r="I22" s="7"/>
      <c r="J22" s="59">
        <v>299000</v>
      </c>
    </row>
    <row r="23" spans="1:10" s="36" customFormat="1" ht="26.25">
      <c r="A23" s="33"/>
      <c r="B23" s="72"/>
      <c r="C23" s="87"/>
      <c r="D23" s="88"/>
      <c r="E23" s="90"/>
      <c r="F23" s="53" t="s">
        <v>85</v>
      </c>
      <c r="G23" s="7"/>
      <c r="H23" s="7"/>
      <c r="I23" s="7"/>
      <c r="J23" s="59">
        <f>351000-754</f>
        <v>350246</v>
      </c>
    </row>
    <row r="24" spans="1:10" s="36" customFormat="1" ht="49.5">
      <c r="A24" s="33"/>
      <c r="B24" s="72"/>
      <c r="C24" s="87"/>
      <c r="D24" s="88"/>
      <c r="E24" s="90"/>
      <c r="F24" s="29" t="s">
        <v>89</v>
      </c>
      <c r="G24" s="7"/>
      <c r="H24" s="7"/>
      <c r="I24" s="7"/>
      <c r="J24" s="56">
        <v>1416100</v>
      </c>
    </row>
    <row r="25" spans="1:10" s="36" customFormat="1" ht="66">
      <c r="A25" s="33"/>
      <c r="B25" s="72"/>
      <c r="C25" s="87"/>
      <c r="D25" s="88"/>
      <c r="E25" s="90"/>
      <c r="F25" s="29" t="s">
        <v>90</v>
      </c>
      <c r="G25" s="7"/>
      <c r="H25" s="7"/>
      <c r="I25" s="7"/>
      <c r="J25" s="56">
        <v>2210000</v>
      </c>
    </row>
    <row r="26" spans="2:10" ht="49.5">
      <c r="B26" s="72"/>
      <c r="C26" s="87"/>
      <c r="D26" s="88"/>
      <c r="E26" s="90"/>
      <c r="F26" s="29" t="s">
        <v>91</v>
      </c>
      <c r="G26" s="7"/>
      <c r="H26" s="7"/>
      <c r="I26" s="7"/>
      <c r="J26" s="56">
        <v>290000</v>
      </c>
    </row>
    <row r="27" spans="2:10" ht="82.5">
      <c r="B27" s="72"/>
      <c r="C27" s="87"/>
      <c r="D27" s="88"/>
      <c r="E27" s="90"/>
      <c r="F27" s="29" t="s">
        <v>92</v>
      </c>
      <c r="G27" s="7"/>
      <c r="H27" s="7"/>
      <c r="I27" s="7"/>
      <c r="J27" s="56">
        <v>260000</v>
      </c>
    </row>
    <row r="28" spans="2:10" ht="82.5">
      <c r="B28" s="72"/>
      <c r="C28" s="87"/>
      <c r="D28" s="88"/>
      <c r="E28" s="90"/>
      <c r="F28" s="29" t="s">
        <v>93</v>
      </c>
      <c r="G28" s="7"/>
      <c r="H28" s="7"/>
      <c r="I28" s="7"/>
      <c r="J28" s="56">
        <v>1500000</v>
      </c>
    </row>
    <row r="29" spans="2:10" ht="49.5">
      <c r="B29" s="86"/>
      <c r="C29" s="87"/>
      <c r="D29" s="88"/>
      <c r="E29" s="91"/>
      <c r="F29" s="29" t="s">
        <v>94</v>
      </c>
      <c r="G29" s="7"/>
      <c r="H29" s="7"/>
      <c r="I29" s="7"/>
      <c r="J29" s="56">
        <v>169500</v>
      </c>
    </row>
    <row r="30" spans="2:10" ht="49.5">
      <c r="B30" s="15"/>
      <c r="C30" s="15"/>
      <c r="D30" s="34" t="s">
        <v>20</v>
      </c>
      <c r="E30" s="29" t="s">
        <v>21</v>
      </c>
      <c r="F30" s="37"/>
      <c r="G30" s="8"/>
      <c r="H30" s="8"/>
      <c r="I30" s="8"/>
      <c r="J30" s="57">
        <f>J31</f>
        <v>8181940.199999998</v>
      </c>
    </row>
    <row r="31" spans="2:10" ht="16.5">
      <c r="B31" s="71" t="s">
        <v>23</v>
      </c>
      <c r="C31" s="73" t="s">
        <v>27</v>
      </c>
      <c r="D31" s="75" t="s">
        <v>24</v>
      </c>
      <c r="E31" s="77" t="s">
        <v>25</v>
      </c>
      <c r="F31" s="29" t="s">
        <v>16</v>
      </c>
      <c r="G31" s="8"/>
      <c r="H31" s="8"/>
      <c r="I31" s="8"/>
      <c r="J31" s="56">
        <f>SUM(J32:J52)</f>
        <v>8181940.199999998</v>
      </c>
    </row>
    <row r="32" spans="2:10" ht="66">
      <c r="B32" s="72"/>
      <c r="C32" s="74"/>
      <c r="D32" s="76"/>
      <c r="E32" s="78"/>
      <c r="F32" s="38" t="s">
        <v>57</v>
      </c>
      <c r="G32" s="8"/>
      <c r="H32" s="8"/>
      <c r="I32" s="8"/>
      <c r="J32" s="58">
        <f>93491.65-492</f>
        <v>92999.65</v>
      </c>
    </row>
    <row r="33" spans="2:10" ht="75">
      <c r="B33" s="72"/>
      <c r="C33" s="74"/>
      <c r="D33" s="76"/>
      <c r="E33" s="78"/>
      <c r="F33" s="38" t="s">
        <v>78</v>
      </c>
      <c r="G33" s="8"/>
      <c r="H33" s="8"/>
      <c r="I33" s="8"/>
      <c r="J33" s="58">
        <v>125000</v>
      </c>
    </row>
    <row r="34" spans="2:10" ht="33">
      <c r="B34" s="72"/>
      <c r="C34" s="74"/>
      <c r="D34" s="76"/>
      <c r="E34" s="78"/>
      <c r="F34" s="38" t="s">
        <v>37</v>
      </c>
      <c r="G34" s="8"/>
      <c r="H34" s="8"/>
      <c r="I34" s="8"/>
      <c r="J34" s="58">
        <f>193764.09+198000-19081.29</f>
        <v>372682.8</v>
      </c>
    </row>
    <row r="35" spans="1:10" ht="18.75">
      <c r="A35" s="10"/>
      <c r="B35" s="72"/>
      <c r="C35" s="74"/>
      <c r="D35" s="76"/>
      <c r="E35" s="78"/>
      <c r="F35" s="29" t="s">
        <v>51</v>
      </c>
      <c r="G35" s="8"/>
      <c r="H35" s="8"/>
      <c r="I35" s="8"/>
      <c r="J35" s="60">
        <f>500000+126800+600000-2450</f>
        <v>1224350</v>
      </c>
    </row>
    <row r="36" spans="1:10" ht="18.75">
      <c r="A36" s="10"/>
      <c r="B36" s="72"/>
      <c r="C36" s="74"/>
      <c r="D36" s="76"/>
      <c r="E36" s="78"/>
      <c r="F36" s="29" t="s">
        <v>30</v>
      </c>
      <c r="G36" s="8"/>
      <c r="H36" s="8"/>
      <c r="I36" s="8"/>
      <c r="J36" s="58">
        <f>313385.51-74838.05</f>
        <v>238547.46000000002</v>
      </c>
    </row>
    <row r="37" spans="2:10" ht="33">
      <c r="B37" s="72"/>
      <c r="C37" s="74"/>
      <c r="D37" s="76"/>
      <c r="E37" s="78"/>
      <c r="F37" s="29" t="s">
        <v>39</v>
      </c>
      <c r="G37" s="8"/>
      <c r="H37" s="8"/>
      <c r="I37" s="8"/>
      <c r="J37" s="60">
        <f>250000+250000</f>
        <v>500000</v>
      </c>
    </row>
    <row r="38" spans="2:10" ht="33">
      <c r="B38" s="72"/>
      <c r="C38" s="74"/>
      <c r="D38" s="76"/>
      <c r="E38" s="78"/>
      <c r="F38" s="29" t="s">
        <v>22</v>
      </c>
      <c r="G38" s="8"/>
      <c r="H38" s="8"/>
      <c r="I38" s="8"/>
      <c r="J38" s="60">
        <f>414300+158135</f>
        <v>572435</v>
      </c>
    </row>
    <row r="39" spans="2:10" ht="33">
      <c r="B39" s="72"/>
      <c r="C39" s="74"/>
      <c r="D39" s="76"/>
      <c r="E39" s="78"/>
      <c r="F39" s="29" t="s">
        <v>40</v>
      </c>
      <c r="G39" s="8"/>
      <c r="H39" s="8"/>
      <c r="I39" s="8"/>
      <c r="J39" s="60">
        <f>700000+783747+33155.31-142130.6-2615</f>
        <v>1372156.71</v>
      </c>
    </row>
    <row r="40" spans="2:10" ht="49.5">
      <c r="B40" s="72"/>
      <c r="C40" s="74"/>
      <c r="D40" s="76"/>
      <c r="E40" s="78"/>
      <c r="F40" s="29" t="s">
        <v>36</v>
      </c>
      <c r="G40" s="8"/>
      <c r="H40" s="8"/>
      <c r="I40" s="8"/>
      <c r="J40" s="58">
        <f>60000+19911.6</f>
        <v>79911.6</v>
      </c>
    </row>
    <row r="41" spans="2:10" ht="49.5">
      <c r="B41" s="72"/>
      <c r="C41" s="74"/>
      <c r="D41" s="76"/>
      <c r="E41" s="78"/>
      <c r="F41" s="29" t="s">
        <v>59</v>
      </c>
      <c r="G41" s="8"/>
      <c r="H41" s="8"/>
      <c r="I41" s="8"/>
      <c r="J41" s="60">
        <f>100000-71.45</f>
        <v>99928.55</v>
      </c>
    </row>
    <row r="42" spans="2:10" ht="33">
      <c r="B42" s="72"/>
      <c r="C42" s="74"/>
      <c r="D42" s="76"/>
      <c r="E42" s="78"/>
      <c r="F42" s="38" t="s">
        <v>73</v>
      </c>
      <c r="G42" s="8"/>
      <c r="H42" s="8"/>
      <c r="I42" s="8"/>
      <c r="J42" s="60">
        <f>850000+650000-6007</f>
        <v>1493993</v>
      </c>
    </row>
    <row r="43" spans="2:10" ht="33">
      <c r="B43" s="72"/>
      <c r="C43" s="74"/>
      <c r="D43" s="76"/>
      <c r="E43" s="78"/>
      <c r="F43" s="29" t="s">
        <v>58</v>
      </c>
      <c r="G43" s="8"/>
      <c r="H43" s="8"/>
      <c r="I43" s="8"/>
      <c r="J43" s="60">
        <f>365000+546100-14002.57</f>
        <v>897097.43</v>
      </c>
    </row>
    <row r="44" spans="2:10" ht="33">
      <c r="B44" s="72"/>
      <c r="C44" s="74"/>
      <c r="D44" s="76"/>
      <c r="E44" s="78"/>
      <c r="F44" s="29" t="s">
        <v>53</v>
      </c>
      <c r="G44" s="8"/>
      <c r="H44" s="8"/>
      <c r="I44" s="8"/>
      <c r="J44" s="60">
        <f>149300-23243.04</f>
        <v>126056.95999999999</v>
      </c>
    </row>
    <row r="45" spans="1:10" ht="66">
      <c r="A45" s="10"/>
      <c r="B45" s="72"/>
      <c r="C45" s="74"/>
      <c r="D45" s="76"/>
      <c r="E45" s="78"/>
      <c r="F45" s="39" t="s">
        <v>28</v>
      </c>
      <c r="G45" s="8"/>
      <c r="H45" s="8"/>
      <c r="I45" s="8"/>
      <c r="J45" s="58">
        <v>150000</v>
      </c>
    </row>
    <row r="46" spans="1:10" ht="49.5">
      <c r="A46" s="10"/>
      <c r="B46" s="72"/>
      <c r="C46" s="74"/>
      <c r="D46" s="76"/>
      <c r="E46" s="78"/>
      <c r="F46" s="29" t="s">
        <v>29</v>
      </c>
      <c r="G46" s="8"/>
      <c r="H46" s="8"/>
      <c r="I46" s="8"/>
      <c r="J46" s="58">
        <v>150000</v>
      </c>
    </row>
    <row r="47" spans="1:10" ht="33">
      <c r="A47" s="10"/>
      <c r="B47" s="72"/>
      <c r="C47" s="74"/>
      <c r="D47" s="76"/>
      <c r="E47" s="78"/>
      <c r="F47" s="29" t="s">
        <v>72</v>
      </c>
      <c r="G47" s="48"/>
      <c r="H47" s="48"/>
      <c r="I47" s="48"/>
      <c r="J47" s="61">
        <v>10000</v>
      </c>
    </row>
    <row r="48" spans="1:10" ht="33">
      <c r="A48" s="10"/>
      <c r="B48" s="72"/>
      <c r="C48" s="74"/>
      <c r="D48" s="76"/>
      <c r="E48" s="78"/>
      <c r="F48" s="29" t="s">
        <v>79</v>
      </c>
      <c r="G48" s="48"/>
      <c r="H48" s="48"/>
      <c r="I48" s="48"/>
      <c r="J48" s="61">
        <v>150000</v>
      </c>
    </row>
    <row r="49" spans="2:10" ht="33">
      <c r="B49" s="72"/>
      <c r="C49" s="74"/>
      <c r="D49" s="76"/>
      <c r="E49" s="78"/>
      <c r="F49" s="47" t="s">
        <v>55</v>
      </c>
      <c r="G49" s="48"/>
      <c r="H49" s="48"/>
      <c r="I49" s="48"/>
      <c r="J49" s="62">
        <f>197456-40573.94-456</f>
        <v>156426.06</v>
      </c>
    </row>
    <row r="50" spans="2:10" ht="33">
      <c r="B50" s="72"/>
      <c r="C50" s="74"/>
      <c r="D50" s="76"/>
      <c r="E50" s="78"/>
      <c r="F50" s="29" t="s">
        <v>54</v>
      </c>
      <c r="G50" s="8"/>
      <c r="H50" s="8"/>
      <c r="I50" s="8"/>
      <c r="J50" s="60">
        <f>198000-43101.98</f>
        <v>154898.02</v>
      </c>
    </row>
    <row r="51" spans="2:10" ht="49.5">
      <c r="B51" s="72"/>
      <c r="C51" s="74"/>
      <c r="D51" s="76"/>
      <c r="E51" s="78"/>
      <c r="F51" s="29" t="s">
        <v>48</v>
      </c>
      <c r="G51" s="8"/>
      <c r="H51" s="8"/>
      <c r="I51" s="8"/>
      <c r="J51" s="60">
        <v>89400</v>
      </c>
    </row>
    <row r="52" spans="2:10" ht="33">
      <c r="B52" s="72"/>
      <c r="C52" s="74"/>
      <c r="D52" s="76"/>
      <c r="E52" s="78"/>
      <c r="F52" s="29" t="s">
        <v>52</v>
      </c>
      <c r="G52" s="8"/>
      <c r="H52" s="8"/>
      <c r="I52" s="8"/>
      <c r="J52" s="60">
        <f>148320-22263.04</f>
        <v>126056.95999999999</v>
      </c>
    </row>
    <row r="53" spans="2:10" ht="99">
      <c r="B53" s="15"/>
      <c r="C53" s="49"/>
      <c r="D53" s="52">
        <v>15</v>
      </c>
      <c r="E53" s="29" t="s">
        <v>67</v>
      </c>
      <c r="F53" s="29"/>
      <c r="G53" s="8"/>
      <c r="H53" s="8"/>
      <c r="I53" s="8"/>
      <c r="J53" s="63">
        <f>J55+J54</f>
        <v>1233234</v>
      </c>
    </row>
    <row r="54" spans="2:10" ht="280.5">
      <c r="B54" s="15" t="s">
        <v>74</v>
      </c>
      <c r="C54" s="49" t="s">
        <v>76</v>
      </c>
      <c r="D54" s="50">
        <v>1060</v>
      </c>
      <c r="E54" s="32" t="s">
        <v>75</v>
      </c>
      <c r="F54" s="29" t="s">
        <v>77</v>
      </c>
      <c r="G54" s="8"/>
      <c r="H54" s="8"/>
      <c r="I54" s="8"/>
      <c r="J54" s="60">
        <f>512166+653068</f>
        <v>1165234</v>
      </c>
    </row>
    <row r="55" spans="2:10" ht="33">
      <c r="B55" s="15" t="s">
        <v>68</v>
      </c>
      <c r="C55" s="49" t="s">
        <v>69</v>
      </c>
      <c r="D55" s="50" t="s">
        <v>70</v>
      </c>
      <c r="E55" s="32" t="s">
        <v>71</v>
      </c>
      <c r="F55" s="29" t="s">
        <v>46</v>
      </c>
      <c r="G55" s="8"/>
      <c r="H55" s="8"/>
      <c r="I55" s="8"/>
      <c r="J55" s="60">
        <v>68000</v>
      </c>
    </row>
    <row r="56" spans="2:10" ht="66">
      <c r="B56" s="15"/>
      <c r="C56" s="49"/>
      <c r="D56" s="34" t="s">
        <v>64</v>
      </c>
      <c r="E56" s="29" t="s">
        <v>63</v>
      </c>
      <c r="F56" s="29"/>
      <c r="G56" s="8"/>
      <c r="H56" s="8"/>
      <c r="I56" s="8"/>
      <c r="J56" s="63">
        <f>J57</f>
        <v>16100</v>
      </c>
    </row>
    <row r="57" spans="2:10" ht="49.5">
      <c r="B57" s="15" t="s">
        <v>60</v>
      </c>
      <c r="C57" s="49" t="s">
        <v>61</v>
      </c>
      <c r="D57" s="50" t="s">
        <v>62</v>
      </c>
      <c r="E57" s="32" t="s">
        <v>65</v>
      </c>
      <c r="F57" s="29" t="s">
        <v>66</v>
      </c>
      <c r="G57" s="8"/>
      <c r="H57" s="8"/>
      <c r="I57" s="8"/>
      <c r="J57" s="60">
        <f>20400-4300</f>
        <v>16100</v>
      </c>
    </row>
    <row r="58" spans="1:10" s="36" customFormat="1" ht="49.5">
      <c r="A58" s="33"/>
      <c r="B58" s="15"/>
      <c r="C58" s="15"/>
      <c r="D58" s="34" t="s">
        <v>33</v>
      </c>
      <c r="E58" s="29" t="s">
        <v>34</v>
      </c>
      <c r="F58" s="37"/>
      <c r="G58" s="8"/>
      <c r="H58" s="8"/>
      <c r="I58" s="8"/>
      <c r="J58" s="64">
        <f>J60+J59+J61</f>
        <v>21717758.28</v>
      </c>
    </row>
    <row r="59" spans="1:11" s="36" customFormat="1" ht="148.5">
      <c r="A59" s="33"/>
      <c r="B59" s="79">
        <v>7618800</v>
      </c>
      <c r="C59" s="81">
        <v>8800</v>
      </c>
      <c r="D59" s="81" t="s">
        <v>31</v>
      </c>
      <c r="E59" s="82" t="s">
        <v>32</v>
      </c>
      <c r="F59" s="29" t="s">
        <v>50</v>
      </c>
      <c r="G59" s="8"/>
      <c r="H59" s="8"/>
      <c r="I59" s="8"/>
      <c r="J59" s="60">
        <v>307168</v>
      </c>
      <c r="K59" s="51"/>
    </row>
    <row r="60" spans="2:10" ht="16.5">
      <c r="B60" s="80"/>
      <c r="C60" s="81"/>
      <c r="D60" s="81"/>
      <c r="E60" s="82"/>
      <c r="F60" s="29" t="s">
        <v>49</v>
      </c>
      <c r="G60" s="8"/>
      <c r="H60" s="8"/>
      <c r="I60" s="8"/>
      <c r="J60" s="60">
        <f>5310379.6+2256799+651624+99500+740000+618905+2300384.16+1524396+946000+50000+1604138-42330.48+481031</f>
        <v>16540826.28</v>
      </c>
    </row>
    <row r="61" spans="2:11" ht="44.25" customHeight="1">
      <c r="B61" s="19">
        <v>7618440</v>
      </c>
      <c r="C61" s="30">
        <v>8440</v>
      </c>
      <c r="D61" s="31" t="s">
        <v>31</v>
      </c>
      <c r="E61" s="67" t="s">
        <v>56</v>
      </c>
      <c r="F61" s="67"/>
      <c r="G61" s="8"/>
      <c r="H61" s="8"/>
      <c r="I61" s="8"/>
      <c r="J61" s="60">
        <v>4869764</v>
      </c>
      <c r="K61" s="46"/>
    </row>
    <row r="62" spans="2:10" ht="16.5">
      <c r="B62" s="68" t="s">
        <v>9</v>
      </c>
      <c r="C62" s="69"/>
      <c r="D62" s="69"/>
      <c r="E62" s="70"/>
      <c r="F62" s="35"/>
      <c r="G62" s="6"/>
      <c r="H62" s="6"/>
      <c r="I62" s="6"/>
      <c r="J62" s="57">
        <f>J30+J11+J58+J9+J56+J53</f>
        <v>43678775.480000004</v>
      </c>
    </row>
    <row r="63" spans="2:10" ht="24.75" customHeight="1">
      <c r="B63" s="17"/>
      <c r="C63" s="17"/>
      <c r="D63" s="40"/>
      <c r="E63" s="41"/>
      <c r="F63" s="42"/>
      <c r="G63" s="9"/>
      <c r="H63" s="9"/>
      <c r="I63" s="9"/>
      <c r="J63" s="65"/>
    </row>
    <row r="64" spans="1:10" s="45" customFormat="1" ht="18.75">
      <c r="A64" s="13"/>
      <c r="B64" s="12"/>
      <c r="C64" s="12"/>
      <c r="D64" s="43" t="s">
        <v>10</v>
      </c>
      <c r="E64" s="12"/>
      <c r="F64" s="12"/>
      <c r="G64" s="44" t="s">
        <v>11</v>
      </c>
      <c r="H64" s="12"/>
      <c r="I64" s="12"/>
      <c r="J64" s="66"/>
    </row>
  </sheetData>
  <sheetProtection/>
  <mergeCells count="19">
    <mergeCell ref="G3:K3"/>
    <mergeCell ref="G4:J4"/>
    <mergeCell ref="G5:I5"/>
    <mergeCell ref="B6:J6"/>
    <mergeCell ref="D5:F5"/>
    <mergeCell ref="B12:B29"/>
    <mergeCell ref="C12:C29"/>
    <mergeCell ref="D12:D29"/>
    <mergeCell ref="E12:E29"/>
    <mergeCell ref="E61:F61"/>
    <mergeCell ref="B62:E62"/>
    <mergeCell ref="B31:B52"/>
    <mergeCell ref="C31:C52"/>
    <mergeCell ref="D31:D52"/>
    <mergeCell ref="E31:E52"/>
    <mergeCell ref="B59:B60"/>
    <mergeCell ref="C59:C60"/>
    <mergeCell ref="D59:D60"/>
    <mergeCell ref="E59:E60"/>
  </mergeCells>
  <printOptions/>
  <pageMargins left="0.86" right="0.15748031496062992" top="0.37" bottom="0.22" header="0.4" footer="0.2"/>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pliok</cp:lastModifiedBy>
  <cp:lastPrinted>2018-01-04T09:04:35Z</cp:lastPrinted>
  <dcterms:created xsi:type="dcterms:W3CDTF">2015-01-28T07:10:13Z</dcterms:created>
  <dcterms:modified xsi:type="dcterms:W3CDTF">2018-01-04T09:04:38Z</dcterms:modified>
  <cp:category/>
  <cp:version/>
  <cp:contentType/>
  <cp:contentStatus/>
</cp:coreProperties>
</file>