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3" sheetId="1" r:id="rId1"/>
  </sheets>
  <definedNames>
    <definedName name="_xlnm.Print_Area" localSheetId="0">'Лист3'!$A$1:$AF$49</definedName>
  </definedNames>
  <calcPr fullCalcOnLoad="1"/>
</workbook>
</file>

<file path=xl/sharedStrings.xml><?xml version="1.0" encoding="utf-8"?>
<sst xmlns="http://schemas.openxmlformats.org/spreadsheetml/2006/main" count="97" uniqueCount="73">
  <si>
    <t xml:space="preserve">Назва місцевого бюджету адміністративно-територіальної одиниці  </t>
  </si>
  <si>
    <t>Всього</t>
  </si>
  <si>
    <t>Субвенції з районного бюджету</t>
  </si>
  <si>
    <t xml:space="preserve">Субвенція загального фонду на: </t>
  </si>
  <si>
    <t>м.Бровари</t>
  </si>
  <si>
    <t>С.М.Гришко</t>
  </si>
  <si>
    <t>Бобрицька cільська рада</t>
  </si>
  <si>
    <t>Богданівська сільська рада</t>
  </si>
  <si>
    <t>Гоголівська сільська рада</t>
  </si>
  <si>
    <t xml:space="preserve">Княжицька сільська рада </t>
  </si>
  <si>
    <t xml:space="preserve">Красилівська сільська рада </t>
  </si>
  <si>
    <t xml:space="preserve">Літківська сільська рада </t>
  </si>
  <si>
    <t xml:space="preserve">Погребська сільська рада </t>
  </si>
  <si>
    <t>Пухівська сільська рада</t>
  </si>
  <si>
    <t>Рожівська сільська рада</t>
  </si>
  <si>
    <t>Руднянська сільська рада</t>
  </si>
  <si>
    <t>Требухівська сільська рада</t>
  </si>
  <si>
    <t>Шевченківська сільська рада</t>
  </si>
  <si>
    <t>В -Димерська селищна рада</t>
  </si>
  <si>
    <t>Калинівська селищна  рада</t>
  </si>
  <si>
    <t>№ пп</t>
  </si>
  <si>
    <t>Утримання об"єктів спільного користування</t>
  </si>
  <si>
    <t>Калитянська селищна рада об`єднана громада</t>
  </si>
  <si>
    <t>Субвенції до районного бюджету</t>
  </si>
  <si>
    <t>Броварський район</t>
  </si>
  <si>
    <t>1)</t>
  </si>
  <si>
    <t>2)</t>
  </si>
  <si>
    <t>3)</t>
  </si>
  <si>
    <t>4)</t>
  </si>
  <si>
    <t>5)</t>
  </si>
  <si>
    <t>6)</t>
  </si>
  <si>
    <t xml:space="preserve">Субвенції з державного бюджету </t>
  </si>
  <si>
    <t>Інша субвенція (субвенція з обласного бюджету)</t>
  </si>
  <si>
    <t>ККД 41033900  "Освітня субвенція з державного бюджету місцевим бюджетам"</t>
  </si>
  <si>
    <t>ККД 41034200  "Медична субвенція з державного бюджету місцевим бюджетам"</t>
  </si>
  <si>
    <t>ККД 41035800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</si>
  <si>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ККД 41031000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</si>
  <si>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t>
  </si>
  <si>
    <t>Інша субвенція для утримання дошкільних навчальних закладів у 2017 році</t>
  </si>
  <si>
    <t>Міжбюджетні трансферти районного бюджету  місцевим бюджетам  на 2017 рік</t>
  </si>
  <si>
    <t>тис. грн.</t>
  </si>
  <si>
    <t>Реверсна дотація</t>
  </si>
  <si>
    <t>Субвенція спеціального фонду на:</t>
  </si>
  <si>
    <t xml:space="preserve">Інша субвенція </t>
  </si>
  <si>
    <t>Світильнянська сільська рада</t>
  </si>
  <si>
    <t>Зазимська сільська рада</t>
  </si>
  <si>
    <t>Рожнівська сільська рада</t>
  </si>
  <si>
    <t xml:space="preserve">Кулажинська сільська рада </t>
  </si>
  <si>
    <t>Інша субвенція</t>
  </si>
  <si>
    <t xml:space="preserve">Субвенція спеціального фонду на: </t>
  </si>
  <si>
    <t>Жердівська сільська рада</t>
  </si>
  <si>
    <t>ККД  41020200 "Додаткова дотація на фінансування з місцевих бюджетів переданих з державного бюджету видатків на 2017 рік"</t>
  </si>
  <si>
    <t>8)</t>
  </si>
  <si>
    <t>9)</t>
  </si>
  <si>
    <t>Інша субвенція (співфінансування 20% з обласним бюджетом)</t>
  </si>
  <si>
    <t>Русанівська сільська рада</t>
  </si>
  <si>
    <t>ККД  41035400 "Субвенція з державного бюджету місцевим бюджетам на надання державної підтримки особам з особливими освітніми потребами"</t>
  </si>
  <si>
    <t>ККД  41033600 "Субвенція з державного бюджету місцевим бюджетам на відшкодування вартості лікарських засобів для лікування окремих захворювань"</t>
  </si>
  <si>
    <t>10)</t>
  </si>
  <si>
    <t>ККД  41036600 "Субвенції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</si>
  <si>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11)</t>
  </si>
  <si>
    <t>ККД  41034500 "Субвенція з державного бюджету місцевим бюджетам на здійснення заходів щодо соціально-економічного розвитку окремих територій"</t>
  </si>
  <si>
    <t>ККД 41030800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t>
  </si>
  <si>
    <t>ККД 41030600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</si>
  <si>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12)</t>
  </si>
  <si>
    <t>ККД  41037000 "Субвенції з державного бюджету місцевим бюджетам на проведення виборів депутатів місцевих рад та сільських, селищних, міських голів"</t>
  </si>
  <si>
    <t>13)</t>
  </si>
  <si>
    <t>ККД  41036100 "Субвенція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п`ятим-восьмим пункту 1 статті 10, а також осіб з інвалідністю I-II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</si>
  <si>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 xml:space="preserve">Плосківська сільська рада </t>
  </si>
  <si>
    <t>14)</t>
  </si>
  <si>
    <t>ККД  41020600 "Стабілізаційна дотація"</t>
  </si>
  <si>
    <t>Голова ради</t>
  </si>
  <si>
    <t>Додаток  5
до рішення Броварської районної ради                     від 22.12.2016 № 254-21 позач.-VІІ                            (в редакції сесії райради від 26.12.2017                            № 484-36 позач.-VІІ)</t>
  </si>
</sst>
</file>

<file path=xl/styles.xml><?xml version="1.0" encoding="utf-8"?>
<styleSheet xmlns="http://schemas.openxmlformats.org/spreadsheetml/2006/main">
  <numFmts count="5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
    <numFmt numFmtId="205" formatCode="#,##0.00&quot;р.&quot;"/>
    <numFmt numFmtId="206" formatCode="#,##0.0"/>
    <numFmt numFmtId="207" formatCode="&quot;Да&quot;;&quot;Да&quot;;&quot;Нет&quot;"/>
    <numFmt numFmtId="208" formatCode="&quot;Истина&quot;;&quot;Истина&quot;;&quot;Ложь&quot;"/>
    <numFmt numFmtId="209" formatCode="&quot;Вкл&quot;;&quot;Вкл&quot;;&quot;Выкл&quot;"/>
    <numFmt numFmtId="210" formatCode="[$€-2]\ ###,000_);[Red]\([$€-2]\ ###,000\)"/>
  </numFmts>
  <fonts count="44">
    <font>
      <sz val="10"/>
      <name val="Arial"/>
      <family val="0"/>
    </font>
    <font>
      <sz val="14"/>
      <name val="Times New Roman"/>
      <family val="1"/>
    </font>
    <font>
      <b/>
      <sz val="14"/>
      <name val="Times New Roman"/>
      <family val="1"/>
    </font>
    <font>
      <u val="single"/>
      <sz val="7.5"/>
      <color indexed="12"/>
      <name val="Arial"/>
      <family val="0"/>
    </font>
    <font>
      <u val="single"/>
      <sz val="7.5"/>
      <color indexed="36"/>
      <name val="Arial"/>
      <family val="0"/>
    </font>
    <font>
      <b/>
      <sz val="12"/>
      <name val="Times New Roman"/>
      <family val="1"/>
    </font>
    <font>
      <b/>
      <sz val="9"/>
      <name val="Times New Roman"/>
      <family val="1"/>
    </font>
    <font>
      <sz val="8"/>
      <name val="Times New Roman"/>
      <family val="1"/>
    </font>
    <font>
      <sz val="9"/>
      <name val="Times New Roman"/>
      <family val="1"/>
    </font>
    <font>
      <sz val="9"/>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4"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43" fillId="32" borderId="0" applyNumberFormat="0" applyBorder="0" applyAlignment="0" applyProtection="0"/>
  </cellStyleXfs>
  <cellXfs count="56">
    <xf numFmtId="0" fontId="0" fillId="0" borderId="0" xfId="0" applyAlignment="1">
      <alignment/>
    </xf>
    <xf numFmtId="0" fontId="1" fillId="0" borderId="0" xfId="0" applyFont="1" applyAlignment="1">
      <alignment/>
    </xf>
    <xf numFmtId="0" fontId="1" fillId="0" borderId="0" xfId="0" applyFont="1" applyAlignment="1">
      <alignment horizontal="left"/>
    </xf>
    <xf numFmtId="0" fontId="6" fillId="0" borderId="0" xfId="0" applyFont="1" applyAlignment="1">
      <alignment/>
    </xf>
    <xf numFmtId="0" fontId="6" fillId="0" borderId="0" xfId="0" applyFont="1" applyBorder="1" applyAlignment="1">
      <alignment horizontal="right" vertical="center"/>
    </xf>
    <xf numFmtId="0" fontId="6" fillId="0" borderId="0" xfId="0" applyFont="1" applyBorder="1" applyAlignment="1">
      <alignment horizontal="left" vertical="center" wrapText="1"/>
    </xf>
    <xf numFmtId="206" fontId="6" fillId="0" borderId="0" xfId="0" applyNumberFormat="1" applyFont="1" applyAlignment="1">
      <alignment/>
    </xf>
    <xf numFmtId="0" fontId="8" fillId="0" borderId="0" xfId="0" applyFont="1" applyAlignment="1">
      <alignment horizontal="center" vertical="center"/>
    </xf>
    <xf numFmtId="0" fontId="8" fillId="0" borderId="0" xfId="0" applyNumberFormat="1" applyFont="1" applyFill="1" applyAlignment="1" applyProtection="1">
      <alignment vertical="center" wrapText="1"/>
      <protection/>
    </xf>
    <xf numFmtId="0" fontId="8" fillId="0" borderId="0" xfId="0" applyFont="1" applyAlignment="1">
      <alignment/>
    </xf>
    <xf numFmtId="0" fontId="6" fillId="0" borderId="0" xfId="0" applyFont="1" applyAlignment="1">
      <alignment horizontal="center" vertical="center" wrapText="1"/>
    </xf>
    <xf numFmtId="0" fontId="8" fillId="33" borderId="0" xfId="0" applyFont="1" applyFill="1" applyBorder="1" applyAlignment="1">
      <alignment/>
    </xf>
    <xf numFmtId="0" fontId="6" fillId="0" borderId="0" xfId="0" applyFont="1" applyBorder="1" applyAlignment="1">
      <alignment horizontal="right" vertical="center" wrapText="1"/>
    </xf>
    <xf numFmtId="0" fontId="8" fillId="0" borderId="0" xfId="0" applyNumberFormat="1" applyFont="1" applyFill="1" applyBorder="1" applyAlignment="1" applyProtection="1">
      <alignment horizontal="right" vertical="center"/>
      <protection/>
    </xf>
    <xf numFmtId="0" fontId="8" fillId="0" borderId="10" xfId="0" applyNumberFormat="1" applyFont="1" applyFill="1" applyBorder="1" applyAlignment="1" applyProtection="1">
      <alignment horizontal="right" vertical="center"/>
      <protection/>
    </xf>
    <xf numFmtId="0" fontId="8" fillId="0" borderId="11" xfId="0" applyFont="1" applyBorder="1" applyAlignment="1">
      <alignment horizontal="center" vertical="center" wrapText="1"/>
    </xf>
    <xf numFmtId="0" fontId="9" fillId="0" borderId="11"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left" vertical="center"/>
      <protection/>
    </xf>
    <xf numFmtId="206" fontId="8" fillId="0" borderId="11" xfId="0" applyNumberFormat="1" applyFont="1" applyBorder="1" applyAlignment="1">
      <alignment horizontal="center"/>
    </xf>
    <xf numFmtId="0" fontId="9" fillId="0" borderId="12" xfId="0" applyNumberFormat="1" applyFont="1" applyFill="1" applyBorder="1" applyAlignment="1" applyProtection="1">
      <alignment horizontal="left" vertical="center" wrapText="1"/>
      <protection/>
    </xf>
    <xf numFmtId="0" fontId="9" fillId="0" borderId="12" xfId="0" applyNumberFormat="1" applyFont="1" applyFill="1" applyBorder="1" applyAlignment="1" applyProtection="1">
      <alignment horizontal="left" vertical="center"/>
      <protection/>
    </xf>
    <xf numFmtId="206" fontId="8" fillId="33" borderId="11" xfId="0" applyNumberFormat="1" applyFont="1" applyFill="1" applyBorder="1" applyAlignment="1">
      <alignment horizontal="center" wrapText="1"/>
    </xf>
    <xf numFmtId="0" fontId="6" fillId="0" borderId="11" xfId="0" applyFont="1" applyBorder="1" applyAlignment="1">
      <alignment horizontal="center" vertical="center"/>
    </xf>
    <xf numFmtId="0" fontId="6" fillId="0" borderId="11" xfId="0" applyFont="1" applyBorder="1" applyAlignment="1">
      <alignment vertical="center" wrapText="1"/>
    </xf>
    <xf numFmtId="206" fontId="6" fillId="33" borderId="11" xfId="0" applyNumberFormat="1" applyFont="1" applyFill="1" applyBorder="1" applyAlignment="1">
      <alignment horizontal="center" wrapText="1"/>
    </xf>
    <xf numFmtId="2" fontId="6" fillId="0" borderId="0" xfId="0" applyNumberFormat="1" applyFont="1" applyBorder="1" applyAlignment="1">
      <alignment horizontal="center" vertical="center"/>
    </xf>
    <xf numFmtId="0" fontId="8" fillId="0" borderId="0" xfId="0" applyNumberFormat="1" applyFont="1" applyFill="1" applyAlignment="1" applyProtection="1">
      <alignment/>
      <protection/>
    </xf>
    <xf numFmtId="0" fontId="8" fillId="33" borderId="0" xfId="0" applyFont="1" applyFill="1" applyAlignment="1">
      <alignment/>
    </xf>
    <xf numFmtId="2" fontId="8" fillId="0" borderId="0" xfId="0" applyNumberFormat="1" applyFont="1" applyAlignment="1">
      <alignment/>
    </xf>
    <xf numFmtId="0" fontId="6" fillId="0" borderId="0" xfId="0" applyFont="1" applyBorder="1" applyAlignment="1">
      <alignment horizontal="center" vertical="center"/>
    </xf>
    <xf numFmtId="0" fontId="6" fillId="0" borderId="0" xfId="0" applyFont="1" applyBorder="1" applyAlignment="1">
      <alignment horizontal="right" vertical="justify"/>
    </xf>
    <xf numFmtId="49" fontId="5" fillId="0" borderId="0" xfId="0" applyNumberFormat="1" applyFont="1" applyAlignment="1">
      <alignment horizontal="center" vertical="center"/>
    </xf>
    <xf numFmtId="0" fontId="5" fillId="0" borderId="0" xfId="0" applyFont="1" applyAlignment="1">
      <alignment/>
    </xf>
    <xf numFmtId="0" fontId="5" fillId="0" borderId="0" xfId="0" applyFont="1" applyAlignment="1">
      <alignment horizontal="left"/>
    </xf>
    <xf numFmtId="206" fontId="5" fillId="0" borderId="0" xfId="0" applyNumberFormat="1" applyFont="1" applyAlignment="1">
      <alignment horizontal="left"/>
    </xf>
    <xf numFmtId="0" fontId="6" fillId="33" borderId="13"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33" borderId="17"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7" fillId="0" borderId="0" xfId="0" applyNumberFormat="1" applyFont="1" applyFill="1" applyAlignment="1" applyProtection="1">
      <alignment horizontal="center" vertical="center" wrapText="1"/>
      <protection/>
    </xf>
    <xf numFmtId="0" fontId="2" fillId="0" borderId="0" xfId="0" applyFont="1" applyAlignment="1">
      <alignment horizontal="center" vertical="center" wrapText="1"/>
    </xf>
    <xf numFmtId="0" fontId="8" fillId="0" borderId="1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206" fontId="6" fillId="33" borderId="12" xfId="0" applyNumberFormat="1" applyFont="1" applyFill="1" applyBorder="1" applyAlignment="1">
      <alignment horizontal="left" wrapText="1"/>
    </xf>
    <xf numFmtId="0" fontId="6" fillId="0" borderId="0" xfId="0" applyFont="1" applyFill="1" applyBorder="1" applyAlignment="1">
      <alignment horizontal="left" vertical="center" wrapText="1"/>
    </xf>
    <xf numFmtId="0" fontId="8" fillId="0" borderId="11"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79"/>
  <sheetViews>
    <sheetView tabSelected="1" zoomScaleSheetLayoutView="75" zoomScalePageLayoutView="0" workbookViewId="0" topLeftCell="L1">
      <selection activeCell="M1" sqref="M1"/>
    </sheetView>
  </sheetViews>
  <sheetFormatPr defaultColWidth="7.8515625" defaultRowHeight="12.75"/>
  <cols>
    <col min="1" max="1" width="6.57421875" style="7" customWidth="1"/>
    <col min="2" max="2" width="22.57421875" style="9" customWidth="1"/>
    <col min="3" max="3" width="9.140625" style="27" customWidth="1"/>
    <col min="4" max="4" width="6.421875" style="27" customWidth="1"/>
    <col min="5" max="5" width="8.421875" style="27" customWidth="1"/>
    <col min="6" max="6" width="11.140625" style="27" customWidth="1"/>
    <col min="7" max="8" width="6.28125" style="27" customWidth="1"/>
    <col min="9" max="9" width="6.421875" style="27" customWidth="1"/>
    <col min="10" max="10" width="9.140625" style="27" customWidth="1"/>
    <col min="11" max="11" width="10.140625" style="27" customWidth="1"/>
    <col min="12" max="12" width="7.28125" style="27" customWidth="1"/>
    <col min="13" max="13" width="8.8515625" style="9" customWidth="1"/>
    <col min="14" max="14" width="9.00390625" style="9" customWidth="1"/>
    <col min="15" max="15" width="8.7109375" style="9" customWidth="1"/>
    <col min="16" max="16" width="6.140625" style="9" customWidth="1"/>
    <col min="17" max="17" width="8.140625" style="9" customWidth="1"/>
    <col min="18" max="18" width="9.57421875" style="9" customWidth="1"/>
    <col min="19" max="19" width="8.140625" style="9" customWidth="1"/>
    <col min="20" max="20" width="5.421875" style="9" customWidth="1"/>
    <col min="21" max="21" width="7.140625" style="9" customWidth="1"/>
    <col min="22" max="23" width="7.7109375" style="9" customWidth="1"/>
    <col min="24" max="24" width="6.8515625" style="9" customWidth="1"/>
    <col min="25" max="26" width="6.28125" style="9" customWidth="1"/>
    <col min="27" max="27" width="7.8515625" style="9" customWidth="1"/>
    <col min="28" max="28" width="9.57421875" style="9" customWidth="1"/>
    <col min="29" max="29" width="8.57421875" style="9" customWidth="1"/>
    <col min="30" max="30" width="8.140625" style="9" customWidth="1"/>
    <col min="31" max="31" width="8.421875" style="9" customWidth="1"/>
    <col min="32" max="32" width="8.57421875" style="9" customWidth="1"/>
    <col min="33" max="33" width="18.28125" style="9" customWidth="1"/>
    <col min="34" max="34" width="16.421875" style="9" customWidth="1"/>
    <col min="35" max="35" width="16.57421875" style="9" customWidth="1"/>
    <col min="36" max="36" width="18.57421875" style="9" customWidth="1"/>
    <col min="37" max="37" width="16.57421875" style="9" customWidth="1"/>
    <col min="38" max="38" width="22.421875" style="9" customWidth="1"/>
    <col min="39" max="39" width="32.00390625" style="9" customWidth="1"/>
    <col min="40" max="40" width="14.7109375" style="9" customWidth="1"/>
    <col min="41" max="41" width="17.28125" style="9" customWidth="1"/>
    <col min="42" max="16384" width="7.8515625" style="9" customWidth="1"/>
  </cols>
  <sheetData>
    <row r="1" spans="2:32" ht="57.75" customHeight="1">
      <c r="B1" s="3"/>
      <c r="C1" s="8"/>
      <c r="D1" s="8"/>
      <c r="E1" s="8"/>
      <c r="F1" s="8"/>
      <c r="G1" s="8"/>
      <c r="H1" s="8"/>
      <c r="I1" s="8"/>
      <c r="J1" s="8"/>
      <c r="K1" s="8"/>
      <c r="L1" s="8"/>
      <c r="AC1" s="48" t="s">
        <v>72</v>
      </c>
      <c r="AD1" s="48"/>
      <c r="AE1" s="48"/>
      <c r="AF1" s="48"/>
    </row>
    <row r="2" spans="1:33" s="1" customFormat="1" ht="21.75" customHeight="1">
      <c r="A2" s="49" t="s">
        <v>39</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2"/>
    </row>
    <row r="3" spans="1:32" ht="12" customHeight="1">
      <c r="A3" s="10"/>
      <c r="C3" s="11"/>
      <c r="D3" s="11"/>
      <c r="E3" s="11"/>
      <c r="F3" s="12"/>
      <c r="G3" s="12"/>
      <c r="H3" s="12"/>
      <c r="I3" s="12"/>
      <c r="J3" s="12"/>
      <c r="K3" s="12"/>
      <c r="L3" s="12"/>
      <c r="M3" s="13"/>
      <c r="N3" s="13"/>
      <c r="O3" s="13"/>
      <c r="P3" s="13"/>
      <c r="Q3" s="13"/>
      <c r="AF3" s="14" t="s">
        <v>40</v>
      </c>
    </row>
    <row r="4" spans="1:32" s="7" customFormat="1" ht="36" customHeight="1">
      <c r="A4" s="37" t="s">
        <v>20</v>
      </c>
      <c r="B4" s="42" t="s">
        <v>0</v>
      </c>
      <c r="C4" s="45" t="s">
        <v>2</v>
      </c>
      <c r="D4" s="46"/>
      <c r="E4" s="46"/>
      <c r="F4" s="46"/>
      <c r="G4" s="46"/>
      <c r="H4" s="46"/>
      <c r="I4" s="46"/>
      <c r="J4" s="46"/>
      <c r="K4" s="46"/>
      <c r="L4" s="46"/>
      <c r="M4" s="45" t="s">
        <v>23</v>
      </c>
      <c r="N4" s="46"/>
      <c r="O4" s="46"/>
      <c r="P4" s="46"/>
      <c r="Q4" s="46"/>
      <c r="R4" s="46"/>
      <c r="S4" s="46"/>
      <c r="T4" s="46"/>
      <c r="U4" s="46"/>
      <c r="V4" s="46"/>
      <c r="W4" s="46"/>
      <c r="X4" s="46"/>
      <c r="Y4" s="46"/>
      <c r="Z4" s="46"/>
      <c r="AA4" s="46"/>
      <c r="AB4" s="46"/>
      <c r="AC4" s="46"/>
      <c r="AD4" s="46"/>
      <c r="AE4" s="46"/>
      <c r="AF4" s="47"/>
    </row>
    <row r="5" spans="1:32" s="7" customFormat="1" ht="39.75" customHeight="1">
      <c r="A5" s="38"/>
      <c r="B5" s="43"/>
      <c r="C5" s="45" t="s">
        <v>3</v>
      </c>
      <c r="D5" s="46"/>
      <c r="E5" s="46"/>
      <c r="F5" s="46"/>
      <c r="G5" s="35"/>
      <c r="H5" s="35"/>
      <c r="I5" s="35"/>
      <c r="J5" s="45" t="s">
        <v>49</v>
      </c>
      <c r="K5" s="46"/>
      <c r="L5" s="46"/>
      <c r="M5" s="45" t="s">
        <v>3</v>
      </c>
      <c r="N5" s="46"/>
      <c r="O5" s="46"/>
      <c r="P5" s="46"/>
      <c r="Q5" s="46"/>
      <c r="R5" s="46"/>
      <c r="S5" s="46"/>
      <c r="T5" s="46"/>
      <c r="U5" s="46"/>
      <c r="V5" s="46"/>
      <c r="W5" s="46"/>
      <c r="X5" s="46"/>
      <c r="Y5" s="46"/>
      <c r="Z5" s="46"/>
      <c r="AA5" s="46"/>
      <c r="AB5" s="46"/>
      <c r="AC5" s="47"/>
      <c r="AD5" s="45" t="s">
        <v>42</v>
      </c>
      <c r="AE5" s="46"/>
      <c r="AF5" s="47"/>
    </row>
    <row r="6" spans="1:32" s="7" customFormat="1" ht="54.75" customHeight="1">
      <c r="A6" s="38"/>
      <c r="B6" s="43"/>
      <c r="C6" s="40" t="s">
        <v>21</v>
      </c>
      <c r="D6" s="55" t="s">
        <v>48</v>
      </c>
      <c r="E6" s="40" t="s">
        <v>41</v>
      </c>
      <c r="F6" s="40" t="s">
        <v>38</v>
      </c>
      <c r="G6" s="40" t="s">
        <v>58</v>
      </c>
      <c r="H6" s="40" t="s">
        <v>60</v>
      </c>
      <c r="I6" s="40" t="s">
        <v>64</v>
      </c>
      <c r="J6" s="40" t="s">
        <v>54</v>
      </c>
      <c r="K6" s="40" t="s">
        <v>48</v>
      </c>
      <c r="L6" s="40" t="s">
        <v>58</v>
      </c>
      <c r="M6" s="50" t="s">
        <v>31</v>
      </c>
      <c r="N6" s="51"/>
      <c r="O6" s="51"/>
      <c r="P6" s="51"/>
      <c r="Q6" s="51"/>
      <c r="R6" s="51"/>
      <c r="S6" s="51"/>
      <c r="T6" s="51"/>
      <c r="U6" s="51"/>
      <c r="V6" s="51"/>
      <c r="W6" s="51"/>
      <c r="X6" s="51"/>
      <c r="Y6" s="51"/>
      <c r="Z6" s="52"/>
      <c r="AA6" s="40" t="s">
        <v>32</v>
      </c>
      <c r="AB6" s="40" t="s">
        <v>21</v>
      </c>
      <c r="AC6" s="40" t="s">
        <v>43</v>
      </c>
      <c r="AD6" s="40" t="s">
        <v>58</v>
      </c>
      <c r="AE6" s="40" t="s">
        <v>21</v>
      </c>
      <c r="AF6" s="40" t="s">
        <v>43</v>
      </c>
    </row>
    <row r="7" spans="1:32" s="7" customFormat="1" ht="64.5" customHeight="1">
      <c r="A7" s="39"/>
      <c r="B7" s="44"/>
      <c r="C7" s="41"/>
      <c r="D7" s="55"/>
      <c r="E7" s="41"/>
      <c r="F7" s="41"/>
      <c r="G7" s="41"/>
      <c r="H7" s="41"/>
      <c r="I7" s="41"/>
      <c r="J7" s="41"/>
      <c r="K7" s="41"/>
      <c r="L7" s="41"/>
      <c r="M7" s="15" t="s">
        <v>25</v>
      </c>
      <c r="N7" s="15" t="s">
        <v>26</v>
      </c>
      <c r="O7" s="15" t="s">
        <v>27</v>
      </c>
      <c r="P7" s="15" t="s">
        <v>28</v>
      </c>
      <c r="Q7" s="15" t="s">
        <v>29</v>
      </c>
      <c r="R7" s="15" t="s">
        <v>30</v>
      </c>
      <c r="S7" s="15" t="s">
        <v>37</v>
      </c>
      <c r="T7" s="15" t="s">
        <v>52</v>
      </c>
      <c r="U7" s="15" t="s">
        <v>53</v>
      </c>
      <c r="V7" s="15" t="s">
        <v>58</v>
      </c>
      <c r="W7" s="15" t="s">
        <v>60</v>
      </c>
      <c r="X7" s="15" t="s">
        <v>64</v>
      </c>
      <c r="Y7" s="15" t="s">
        <v>66</v>
      </c>
      <c r="Z7" s="15" t="s">
        <v>69</v>
      </c>
      <c r="AA7" s="41"/>
      <c r="AB7" s="41"/>
      <c r="AC7" s="41"/>
      <c r="AD7" s="41"/>
      <c r="AE7" s="41"/>
      <c r="AF7" s="41"/>
    </row>
    <row r="8" spans="1:32" ht="12">
      <c r="A8" s="16">
        <v>1</v>
      </c>
      <c r="B8" s="17" t="s">
        <v>6</v>
      </c>
      <c r="C8" s="18"/>
      <c r="D8" s="18"/>
      <c r="E8" s="18"/>
      <c r="F8" s="18">
        <f>1564.059+27.244</f>
        <v>1591.3029999999999</v>
      </c>
      <c r="G8" s="18"/>
      <c r="H8" s="18"/>
      <c r="I8" s="18"/>
      <c r="J8" s="18"/>
      <c r="K8" s="18"/>
      <c r="L8" s="18"/>
      <c r="M8" s="18"/>
      <c r="N8" s="18"/>
      <c r="O8" s="18"/>
      <c r="P8" s="18"/>
      <c r="Q8" s="18"/>
      <c r="R8" s="18"/>
      <c r="S8" s="18"/>
      <c r="T8" s="18"/>
      <c r="U8" s="18"/>
      <c r="V8" s="18"/>
      <c r="W8" s="18"/>
      <c r="X8" s="18"/>
      <c r="Y8" s="18"/>
      <c r="Z8" s="18"/>
      <c r="AA8" s="18"/>
      <c r="AB8" s="18"/>
      <c r="AC8" s="18"/>
      <c r="AD8" s="18"/>
      <c r="AE8" s="18"/>
      <c r="AF8" s="18"/>
    </row>
    <row r="9" spans="1:32" ht="12">
      <c r="A9" s="16">
        <v>2</v>
      </c>
      <c r="B9" s="17" t="s">
        <v>7</v>
      </c>
      <c r="C9" s="18"/>
      <c r="D9" s="18"/>
      <c r="E9" s="18"/>
      <c r="F9" s="18">
        <f>1775.741+35.238+100+169.19</f>
        <v>2080.169</v>
      </c>
      <c r="G9" s="18"/>
      <c r="H9" s="18"/>
      <c r="I9" s="18"/>
      <c r="J9" s="18"/>
      <c r="K9" s="18">
        <f>299.995+38.12216</f>
        <v>338.11716</v>
      </c>
      <c r="L9" s="18">
        <f>100</f>
        <v>100</v>
      </c>
      <c r="M9" s="18"/>
      <c r="N9" s="18"/>
      <c r="O9" s="18"/>
      <c r="P9" s="18"/>
      <c r="Q9" s="18"/>
      <c r="R9" s="18"/>
      <c r="S9" s="18"/>
      <c r="T9" s="18"/>
      <c r="U9" s="18"/>
      <c r="V9" s="18"/>
      <c r="W9" s="18"/>
      <c r="X9" s="18"/>
      <c r="Y9" s="18"/>
      <c r="Z9" s="18"/>
      <c r="AA9" s="18"/>
      <c r="AB9" s="18"/>
      <c r="AC9" s="18">
        <f>24.492+105+15</f>
        <v>144.492</v>
      </c>
      <c r="AD9" s="18"/>
      <c r="AE9" s="18"/>
      <c r="AF9" s="18">
        <v>64.573</v>
      </c>
    </row>
    <row r="10" spans="1:32" ht="12">
      <c r="A10" s="16">
        <v>3</v>
      </c>
      <c r="B10" s="17" t="s">
        <v>8</v>
      </c>
      <c r="C10" s="18"/>
      <c r="D10" s="18"/>
      <c r="E10" s="18"/>
      <c r="F10" s="18">
        <f>2543.222+50.327</f>
        <v>2593.549</v>
      </c>
      <c r="G10" s="18"/>
      <c r="H10" s="18"/>
      <c r="I10" s="18"/>
      <c r="J10" s="18"/>
      <c r="K10" s="18"/>
      <c r="L10" s="18">
        <f>588.138</f>
        <v>588.138</v>
      </c>
      <c r="M10" s="18"/>
      <c r="N10" s="18"/>
      <c r="O10" s="18"/>
      <c r="P10" s="18"/>
      <c r="Q10" s="18"/>
      <c r="R10" s="18"/>
      <c r="S10" s="18"/>
      <c r="T10" s="18"/>
      <c r="U10" s="18"/>
      <c r="V10" s="18"/>
      <c r="W10" s="18"/>
      <c r="X10" s="18"/>
      <c r="Y10" s="18"/>
      <c r="Z10" s="18"/>
      <c r="AA10" s="18"/>
      <c r="AB10" s="18"/>
      <c r="AC10" s="18">
        <f>337.3+29+22.13</f>
        <v>388.43</v>
      </c>
      <c r="AD10" s="18"/>
      <c r="AE10" s="18"/>
      <c r="AF10" s="18">
        <v>300</v>
      </c>
    </row>
    <row r="11" spans="1:32" ht="12">
      <c r="A11" s="16">
        <v>4</v>
      </c>
      <c r="B11" s="17" t="s">
        <v>50</v>
      </c>
      <c r="C11" s="18"/>
      <c r="D11" s="18"/>
      <c r="E11" s="18"/>
      <c r="F11" s="18"/>
      <c r="G11" s="18"/>
      <c r="H11" s="18"/>
      <c r="I11" s="18"/>
      <c r="J11" s="18"/>
      <c r="K11" s="18">
        <f>293.95+138.999+30</f>
        <v>462.94899999999996</v>
      </c>
      <c r="L11" s="18"/>
      <c r="M11" s="18"/>
      <c r="N11" s="18"/>
      <c r="O11" s="18"/>
      <c r="P11" s="18"/>
      <c r="Q11" s="18"/>
      <c r="R11" s="18"/>
      <c r="S11" s="18"/>
      <c r="T11" s="18"/>
      <c r="U11" s="18"/>
      <c r="V11" s="18"/>
      <c r="W11" s="18"/>
      <c r="X11" s="18"/>
      <c r="Y11" s="18"/>
      <c r="Z11" s="18"/>
      <c r="AA11" s="18"/>
      <c r="AB11" s="18"/>
      <c r="AC11" s="18"/>
      <c r="AD11" s="18"/>
      <c r="AE11" s="18"/>
      <c r="AF11" s="18"/>
    </row>
    <row r="12" spans="1:32" ht="12">
      <c r="A12" s="16">
        <v>5</v>
      </c>
      <c r="B12" s="17" t="s">
        <v>45</v>
      </c>
      <c r="C12" s="18"/>
      <c r="D12" s="18"/>
      <c r="E12" s="18"/>
      <c r="F12" s="18"/>
      <c r="G12" s="18">
        <v>1500</v>
      </c>
      <c r="H12" s="18"/>
      <c r="I12" s="18"/>
      <c r="J12" s="18"/>
      <c r="K12" s="18">
        <f>715.548+726.712</f>
        <v>1442.26</v>
      </c>
      <c r="L12" s="18">
        <v>3000</v>
      </c>
      <c r="M12" s="18"/>
      <c r="N12" s="18"/>
      <c r="O12" s="18"/>
      <c r="P12" s="18"/>
      <c r="Q12" s="18"/>
      <c r="R12" s="18"/>
      <c r="S12" s="18"/>
      <c r="T12" s="18"/>
      <c r="U12" s="18"/>
      <c r="V12" s="18"/>
      <c r="W12" s="18"/>
      <c r="X12" s="18"/>
      <c r="Y12" s="18"/>
      <c r="Z12" s="18"/>
      <c r="AA12" s="18"/>
      <c r="AB12" s="18"/>
      <c r="AC12" s="18">
        <f>68+48+100+66+4+43</f>
        <v>329</v>
      </c>
      <c r="AD12" s="18"/>
      <c r="AE12" s="18"/>
      <c r="AF12" s="18">
        <f>50+16</f>
        <v>66</v>
      </c>
    </row>
    <row r="13" spans="1:32" ht="12">
      <c r="A13" s="16">
        <v>6</v>
      </c>
      <c r="B13" s="17" t="s">
        <v>9</v>
      </c>
      <c r="C13" s="18"/>
      <c r="D13" s="18"/>
      <c r="E13" s="18"/>
      <c r="F13" s="18">
        <f>3160.216+60.832</f>
        <v>3221.048</v>
      </c>
      <c r="G13" s="18"/>
      <c r="H13" s="18"/>
      <c r="I13" s="18"/>
      <c r="J13" s="18"/>
      <c r="K13" s="18">
        <f>657.3828+117.8+681.362-42.33048</f>
        <v>1414.2143199999998</v>
      </c>
      <c r="L13" s="18"/>
      <c r="M13" s="18"/>
      <c r="N13" s="18"/>
      <c r="O13" s="18"/>
      <c r="P13" s="18"/>
      <c r="Q13" s="18"/>
      <c r="R13" s="18"/>
      <c r="S13" s="18"/>
      <c r="T13" s="18"/>
      <c r="U13" s="18"/>
      <c r="V13" s="18"/>
      <c r="W13" s="18"/>
      <c r="X13" s="18"/>
      <c r="Y13" s="18"/>
      <c r="Z13" s="18"/>
      <c r="AA13" s="18"/>
      <c r="AB13" s="18"/>
      <c r="AC13" s="18">
        <f>480+10+200-110+225+20+7</f>
        <v>832</v>
      </c>
      <c r="AD13" s="18"/>
      <c r="AE13" s="18"/>
      <c r="AF13" s="18">
        <v>110</v>
      </c>
    </row>
    <row r="14" spans="1:32" ht="12">
      <c r="A14" s="16">
        <v>7</v>
      </c>
      <c r="B14" s="17" t="s">
        <v>10</v>
      </c>
      <c r="C14" s="18"/>
      <c r="D14" s="18"/>
      <c r="E14" s="18"/>
      <c r="F14" s="18">
        <f>2409.303+53.641</f>
        <v>2462.944</v>
      </c>
      <c r="G14" s="18">
        <f>180</f>
        <v>180</v>
      </c>
      <c r="H14" s="18"/>
      <c r="I14" s="18"/>
      <c r="J14" s="18"/>
      <c r="K14" s="18">
        <f>30</f>
        <v>30</v>
      </c>
      <c r="L14" s="18">
        <f>300</f>
        <v>300</v>
      </c>
      <c r="M14" s="18"/>
      <c r="N14" s="18"/>
      <c r="O14" s="18"/>
      <c r="P14" s="18"/>
      <c r="Q14" s="18"/>
      <c r="R14" s="18"/>
      <c r="S14" s="18"/>
      <c r="T14" s="18"/>
      <c r="U14" s="18"/>
      <c r="V14" s="18"/>
      <c r="W14" s="18"/>
      <c r="X14" s="18"/>
      <c r="Y14" s="18"/>
      <c r="Z14" s="18"/>
      <c r="AA14" s="18"/>
      <c r="AB14" s="18"/>
      <c r="AC14" s="18"/>
      <c r="AD14" s="18"/>
      <c r="AE14" s="18"/>
      <c r="AF14" s="18"/>
    </row>
    <row r="15" spans="1:32" ht="12">
      <c r="A15" s="16">
        <v>8</v>
      </c>
      <c r="B15" s="17" t="s">
        <v>47</v>
      </c>
      <c r="C15" s="18"/>
      <c r="D15" s="18">
        <f>68.5+77+50</f>
        <v>195.5</v>
      </c>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row>
    <row r="16" spans="1:32" ht="12">
      <c r="A16" s="16">
        <v>9</v>
      </c>
      <c r="B16" s="17" t="s">
        <v>11</v>
      </c>
      <c r="C16" s="18"/>
      <c r="D16" s="18"/>
      <c r="E16" s="18"/>
      <c r="F16" s="18">
        <f>1805.838+26.832</f>
        <v>1832.67</v>
      </c>
      <c r="G16" s="18"/>
      <c r="H16" s="18"/>
      <c r="I16" s="18"/>
      <c r="J16" s="18"/>
      <c r="K16" s="18">
        <f>740+386.582+530</f>
        <v>1656.5819999999999</v>
      </c>
      <c r="L16" s="18"/>
      <c r="M16" s="18"/>
      <c r="N16" s="18"/>
      <c r="O16" s="18"/>
      <c r="P16" s="18"/>
      <c r="Q16" s="18"/>
      <c r="R16" s="18"/>
      <c r="S16" s="18"/>
      <c r="T16" s="18"/>
      <c r="U16" s="18"/>
      <c r="V16" s="18"/>
      <c r="W16" s="18"/>
      <c r="X16" s="18"/>
      <c r="Y16" s="18"/>
      <c r="Z16" s="18"/>
      <c r="AA16" s="18"/>
      <c r="AB16" s="18"/>
      <c r="AC16" s="18"/>
      <c r="AD16" s="18"/>
      <c r="AE16" s="18"/>
      <c r="AF16" s="18"/>
    </row>
    <row r="17" spans="1:32" ht="12">
      <c r="A17" s="16">
        <v>10</v>
      </c>
      <c r="B17" s="17" t="s">
        <v>68</v>
      </c>
      <c r="C17" s="18"/>
      <c r="D17" s="18"/>
      <c r="E17" s="18"/>
      <c r="F17" s="18"/>
      <c r="G17" s="18"/>
      <c r="H17" s="18"/>
      <c r="I17" s="18"/>
      <c r="J17" s="18"/>
      <c r="K17" s="18">
        <f>347.426</f>
        <v>347.426</v>
      </c>
      <c r="L17" s="18"/>
      <c r="M17" s="18"/>
      <c r="N17" s="18"/>
      <c r="O17" s="18"/>
      <c r="P17" s="18"/>
      <c r="Q17" s="18"/>
      <c r="R17" s="18"/>
      <c r="S17" s="18"/>
      <c r="T17" s="18"/>
      <c r="U17" s="18"/>
      <c r="V17" s="18"/>
      <c r="W17" s="18"/>
      <c r="X17" s="18"/>
      <c r="Y17" s="18"/>
      <c r="Z17" s="18"/>
      <c r="AA17" s="18"/>
      <c r="AB17" s="18"/>
      <c r="AC17" s="18"/>
      <c r="AD17" s="18"/>
      <c r="AE17" s="18"/>
      <c r="AF17" s="18">
        <v>35.04275</v>
      </c>
    </row>
    <row r="18" spans="1:32" ht="12">
      <c r="A18" s="16">
        <v>11</v>
      </c>
      <c r="B18" s="17" t="s">
        <v>12</v>
      </c>
      <c r="C18" s="18"/>
      <c r="D18" s="18"/>
      <c r="E18" s="18"/>
      <c r="F18" s="18">
        <f>1956.324+36.087</f>
        <v>1992.411</v>
      </c>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f>126.8</f>
        <v>126.8</v>
      </c>
    </row>
    <row r="19" spans="1:32" ht="12">
      <c r="A19" s="16">
        <v>12</v>
      </c>
      <c r="B19" s="17" t="s">
        <v>13</v>
      </c>
      <c r="C19" s="18"/>
      <c r="D19" s="18"/>
      <c r="E19" s="18"/>
      <c r="F19" s="18">
        <f>1270.524+32.797+50</f>
        <v>1353.321</v>
      </c>
      <c r="G19" s="18"/>
      <c r="H19" s="18"/>
      <c r="I19" s="18"/>
      <c r="J19" s="18"/>
      <c r="K19" s="18"/>
      <c r="L19" s="18"/>
      <c r="M19" s="18"/>
      <c r="N19" s="18"/>
      <c r="O19" s="18"/>
      <c r="P19" s="18"/>
      <c r="Q19" s="18"/>
      <c r="R19" s="18"/>
      <c r="S19" s="18"/>
      <c r="T19" s="18"/>
      <c r="U19" s="18"/>
      <c r="V19" s="18"/>
      <c r="W19" s="18"/>
      <c r="X19" s="18"/>
      <c r="Y19" s="18"/>
      <c r="Z19" s="18"/>
      <c r="AA19" s="18"/>
      <c r="AB19" s="18"/>
      <c r="AC19" s="18">
        <f>195+20+20.6</f>
        <v>235.6</v>
      </c>
      <c r="AD19" s="18"/>
      <c r="AE19" s="18"/>
      <c r="AF19" s="18">
        <f>115+89.4+165+40</f>
        <v>409.4</v>
      </c>
    </row>
    <row r="20" spans="1:32" ht="12">
      <c r="A20" s="16">
        <v>13</v>
      </c>
      <c r="B20" s="17" t="s">
        <v>46</v>
      </c>
      <c r="C20" s="18"/>
      <c r="D20" s="18"/>
      <c r="E20" s="18"/>
      <c r="F20" s="18"/>
      <c r="G20" s="18"/>
      <c r="H20" s="18"/>
      <c r="I20" s="18"/>
      <c r="J20" s="18"/>
      <c r="K20" s="18">
        <f>1200+50</f>
        <v>1250</v>
      </c>
      <c r="L20" s="18"/>
      <c r="M20" s="18"/>
      <c r="N20" s="18"/>
      <c r="O20" s="18"/>
      <c r="P20" s="18"/>
      <c r="Q20" s="18"/>
      <c r="R20" s="18"/>
      <c r="S20" s="18"/>
      <c r="T20" s="18"/>
      <c r="U20" s="18"/>
      <c r="V20" s="18"/>
      <c r="W20" s="18"/>
      <c r="X20" s="18"/>
      <c r="Y20" s="18"/>
      <c r="Z20" s="18"/>
      <c r="AA20" s="18"/>
      <c r="AB20" s="18"/>
      <c r="AC20" s="18">
        <v>132.9</v>
      </c>
      <c r="AD20" s="18"/>
      <c r="AE20" s="18"/>
      <c r="AF20" s="18">
        <f>68.09</f>
        <v>68.09</v>
      </c>
    </row>
    <row r="21" spans="1:32" ht="12">
      <c r="A21" s="16">
        <v>14</v>
      </c>
      <c r="B21" s="17" t="s">
        <v>14</v>
      </c>
      <c r="C21" s="18"/>
      <c r="D21" s="18"/>
      <c r="E21" s="18"/>
      <c r="F21" s="18">
        <f>473.533+7.753</f>
        <v>481.286</v>
      </c>
      <c r="G21" s="18"/>
      <c r="H21" s="18"/>
      <c r="I21" s="18"/>
      <c r="J21" s="18"/>
      <c r="K21" s="18"/>
      <c r="L21" s="18"/>
      <c r="M21" s="18"/>
      <c r="N21" s="18"/>
      <c r="O21" s="18"/>
      <c r="P21" s="18"/>
      <c r="Q21" s="18"/>
      <c r="R21" s="18"/>
      <c r="S21" s="18"/>
      <c r="T21" s="18"/>
      <c r="U21" s="18"/>
      <c r="V21" s="18"/>
      <c r="W21" s="18"/>
      <c r="X21" s="18"/>
      <c r="Y21" s="18"/>
      <c r="Z21" s="18"/>
      <c r="AA21" s="18"/>
      <c r="AB21" s="18"/>
      <c r="AC21" s="18">
        <v>1.2</v>
      </c>
      <c r="AD21" s="18"/>
      <c r="AE21" s="18"/>
      <c r="AF21" s="18">
        <v>3.8</v>
      </c>
    </row>
    <row r="22" spans="1:32" ht="12">
      <c r="A22" s="16">
        <v>15</v>
      </c>
      <c r="B22" s="17" t="s">
        <v>15</v>
      </c>
      <c r="C22" s="18"/>
      <c r="D22" s="18">
        <f>174.40073+199.5</f>
        <v>373.90073</v>
      </c>
      <c r="E22" s="18"/>
      <c r="F22" s="18">
        <f>1361.166+24.663+0.8</f>
        <v>1386.629</v>
      </c>
      <c r="G22" s="18"/>
      <c r="H22" s="18"/>
      <c r="I22" s="18"/>
      <c r="J22" s="18"/>
      <c r="K22" s="18">
        <f>1134.318+808.848</f>
        <v>1943.166</v>
      </c>
      <c r="L22" s="18">
        <f>831.626</f>
        <v>831.626</v>
      </c>
      <c r="M22" s="18"/>
      <c r="N22" s="18"/>
      <c r="O22" s="18"/>
      <c r="P22" s="18"/>
      <c r="Q22" s="18"/>
      <c r="R22" s="18"/>
      <c r="S22" s="18"/>
      <c r="T22" s="18"/>
      <c r="U22" s="18"/>
      <c r="V22" s="18"/>
      <c r="W22" s="18"/>
      <c r="X22" s="18"/>
      <c r="Y22" s="18"/>
      <c r="Z22" s="18"/>
      <c r="AA22" s="18"/>
      <c r="AB22" s="18"/>
      <c r="AC22" s="18"/>
      <c r="AD22" s="18"/>
      <c r="AE22" s="18"/>
      <c r="AF22" s="18"/>
    </row>
    <row r="23" spans="1:32" ht="12">
      <c r="A23" s="16">
        <v>16</v>
      </c>
      <c r="B23" s="17" t="s">
        <v>55</v>
      </c>
      <c r="C23" s="18"/>
      <c r="D23" s="18"/>
      <c r="E23" s="18"/>
      <c r="F23" s="18"/>
      <c r="G23" s="18"/>
      <c r="H23" s="18"/>
      <c r="I23" s="18"/>
      <c r="J23" s="18"/>
      <c r="K23" s="18"/>
      <c r="L23" s="18">
        <f>50</f>
        <v>50</v>
      </c>
      <c r="M23" s="18"/>
      <c r="N23" s="18"/>
      <c r="O23" s="18"/>
      <c r="P23" s="18"/>
      <c r="Q23" s="18"/>
      <c r="R23" s="18"/>
      <c r="S23" s="18"/>
      <c r="T23" s="18"/>
      <c r="U23" s="18"/>
      <c r="V23" s="18"/>
      <c r="W23" s="18"/>
      <c r="X23" s="18"/>
      <c r="Y23" s="18"/>
      <c r="Z23" s="18"/>
      <c r="AA23" s="18"/>
      <c r="AB23" s="18"/>
      <c r="AC23" s="18"/>
      <c r="AD23" s="18"/>
      <c r="AE23" s="18"/>
      <c r="AF23" s="18">
        <v>250</v>
      </c>
    </row>
    <row r="24" spans="1:32" ht="12">
      <c r="A24" s="16">
        <v>17</v>
      </c>
      <c r="B24" s="17" t="s">
        <v>44</v>
      </c>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v>200</v>
      </c>
      <c r="AD24" s="18"/>
      <c r="AE24" s="18"/>
      <c r="AF24" s="18">
        <v>120</v>
      </c>
    </row>
    <row r="25" spans="1:32" ht="12">
      <c r="A25" s="16">
        <v>18</v>
      </c>
      <c r="B25" s="17" t="s">
        <v>16</v>
      </c>
      <c r="C25" s="18"/>
      <c r="D25" s="18"/>
      <c r="E25" s="18"/>
      <c r="F25" s="18">
        <f>3205.362+51.594</f>
        <v>3256.956</v>
      </c>
      <c r="G25" s="18"/>
      <c r="H25" s="18"/>
      <c r="I25" s="18"/>
      <c r="J25" s="18"/>
      <c r="K25" s="18">
        <v>481.031</v>
      </c>
      <c r="L25" s="18"/>
      <c r="M25" s="18"/>
      <c r="N25" s="18"/>
      <c r="O25" s="18"/>
      <c r="P25" s="18"/>
      <c r="Q25" s="18"/>
      <c r="R25" s="18"/>
      <c r="S25" s="18"/>
      <c r="T25" s="18"/>
      <c r="U25" s="18"/>
      <c r="V25" s="18"/>
      <c r="W25" s="18"/>
      <c r="X25" s="18"/>
      <c r="Y25" s="18"/>
      <c r="Z25" s="18"/>
      <c r="AA25" s="18"/>
      <c r="AB25" s="18"/>
      <c r="AC25" s="18">
        <f>387+10</f>
        <v>397</v>
      </c>
      <c r="AD25" s="18"/>
      <c r="AE25" s="18"/>
      <c r="AF25" s="18">
        <v>198</v>
      </c>
    </row>
    <row r="26" spans="1:32" ht="12">
      <c r="A26" s="16">
        <v>19</v>
      </c>
      <c r="B26" s="17" t="s">
        <v>17</v>
      </c>
      <c r="C26" s="18"/>
      <c r="D26" s="18">
        <v>199.5</v>
      </c>
      <c r="E26" s="18"/>
      <c r="F26" s="18">
        <f>2031.458+42.259</f>
        <v>2073.717</v>
      </c>
      <c r="G26" s="18"/>
      <c r="H26" s="18"/>
      <c r="I26" s="18"/>
      <c r="J26" s="18"/>
      <c r="K26" s="18">
        <f>507.602+99.5</f>
        <v>607.102</v>
      </c>
      <c r="L26" s="18"/>
      <c r="M26" s="18"/>
      <c r="N26" s="18"/>
      <c r="O26" s="18"/>
      <c r="P26" s="18"/>
      <c r="Q26" s="18"/>
      <c r="R26" s="18"/>
      <c r="S26" s="18"/>
      <c r="T26" s="18"/>
      <c r="U26" s="18"/>
      <c r="V26" s="18"/>
      <c r="W26" s="18"/>
      <c r="X26" s="18"/>
      <c r="Y26" s="18"/>
      <c r="Z26" s="18"/>
      <c r="AA26" s="18"/>
      <c r="AB26" s="18"/>
      <c r="AC26" s="18">
        <f>6+28.1+26.5</f>
        <v>60.6</v>
      </c>
      <c r="AD26" s="18"/>
      <c r="AE26" s="18"/>
      <c r="AF26" s="18">
        <v>25</v>
      </c>
    </row>
    <row r="27" spans="1:32" ht="12">
      <c r="A27" s="16">
        <v>20</v>
      </c>
      <c r="B27" s="17" t="s">
        <v>18</v>
      </c>
      <c r="C27" s="18"/>
      <c r="D27" s="18">
        <v>199</v>
      </c>
      <c r="E27" s="18"/>
      <c r="F27" s="18">
        <f>3476.238-1292.1617</f>
        <v>2184.0762999999997</v>
      </c>
      <c r="G27" s="18"/>
      <c r="H27" s="18"/>
      <c r="I27" s="18">
        <v>371.6</v>
      </c>
      <c r="J27" s="18"/>
      <c r="K27" s="18">
        <f>2103.5792+2000</f>
        <v>4103.5792</v>
      </c>
      <c r="L27" s="18"/>
      <c r="M27" s="18"/>
      <c r="N27" s="18"/>
      <c r="O27" s="18"/>
      <c r="P27" s="18"/>
      <c r="Q27" s="18"/>
      <c r="R27" s="18"/>
      <c r="S27" s="18"/>
      <c r="T27" s="18"/>
      <c r="U27" s="18"/>
      <c r="V27" s="18"/>
      <c r="W27" s="18"/>
      <c r="X27" s="18"/>
      <c r="Y27" s="18"/>
      <c r="Z27" s="18"/>
      <c r="AA27" s="18"/>
      <c r="AB27" s="18"/>
      <c r="AC27" s="18">
        <f>339.9+15+286.85152+100</f>
        <v>741.75152</v>
      </c>
      <c r="AD27" s="18"/>
      <c r="AE27" s="18"/>
      <c r="AF27" s="18">
        <f>100</f>
        <v>100</v>
      </c>
    </row>
    <row r="28" spans="1:32" ht="12">
      <c r="A28" s="16">
        <v>21</v>
      </c>
      <c r="B28" s="17" t="s">
        <v>19</v>
      </c>
      <c r="C28" s="18"/>
      <c r="D28" s="18"/>
      <c r="E28" s="18"/>
      <c r="F28" s="18">
        <f>2498.076+50.935</f>
        <v>2549.011</v>
      </c>
      <c r="G28" s="18"/>
      <c r="H28" s="18">
        <v>563.4</v>
      </c>
      <c r="I28" s="18"/>
      <c r="J28" s="18"/>
      <c r="K28" s="18">
        <f>247.87+651.624+618.905+946</f>
        <v>2464.399</v>
      </c>
      <c r="L28" s="18"/>
      <c r="M28" s="18"/>
      <c r="N28" s="18"/>
      <c r="O28" s="18"/>
      <c r="P28" s="18"/>
      <c r="Q28" s="18"/>
      <c r="R28" s="18"/>
      <c r="S28" s="18"/>
      <c r="T28" s="18"/>
      <c r="U28" s="18"/>
      <c r="V28" s="18"/>
      <c r="W28" s="18"/>
      <c r="X28" s="18"/>
      <c r="Y28" s="18"/>
      <c r="Z28" s="18"/>
      <c r="AA28" s="18"/>
      <c r="AB28" s="18"/>
      <c r="AC28" s="18">
        <f>716.3+30+24.7+30+13</f>
        <v>814</v>
      </c>
      <c r="AD28" s="18"/>
      <c r="AE28" s="18"/>
      <c r="AF28" s="18">
        <v>200</v>
      </c>
    </row>
    <row r="29" spans="1:32" ht="24">
      <c r="A29" s="16">
        <v>22</v>
      </c>
      <c r="B29" s="19" t="s">
        <v>22</v>
      </c>
      <c r="C29" s="18"/>
      <c r="D29" s="18"/>
      <c r="E29" s="18"/>
      <c r="F29" s="18"/>
      <c r="G29" s="18"/>
      <c r="H29" s="18"/>
      <c r="I29" s="18"/>
      <c r="J29" s="18"/>
      <c r="K29" s="18"/>
      <c r="L29" s="18"/>
      <c r="M29" s="18">
        <f>11911-11911</f>
        <v>0</v>
      </c>
      <c r="N29" s="18">
        <f>13150-13150</f>
        <v>0</v>
      </c>
      <c r="O29" s="18">
        <f>100-100</f>
        <v>0</v>
      </c>
      <c r="P29" s="18">
        <f>60-60</f>
        <v>0</v>
      </c>
      <c r="Q29" s="18"/>
      <c r="R29" s="18">
        <v>7932.3</v>
      </c>
      <c r="S29" s="18">
        <f>1250+22</f>
        <v>1272</v>
      </c>
      <c r="T29" s="18"/>
      <c r="U29" s="18"/>
      <c r="V29" s="18"/>
      <c r="W29" s="18"/>
      <c r="X29" s="18"/>
      <c r="Y29" s="18"/>
      <c r="Z29" s="18"/>
      <c r="AA29" s="18">
        <v>35.5</v>
      </c>
      <c r="AB29" s="18"/>
      <c r="AC29" s="18">
        <f>530+211.5+120+67.2+40+90.5</f>
        <v>1059.2</v>
      </c>
      <c r="AD29" s="18"/>
      <c r="AE29" s="18"/>
      <c r="AF29" s="18"/>
    </row>
    <row r="30" spans="1:32" ht="12">
      <c r="A30" s="16">
        <v>23</v>
      </c>
      <c r="B30" s="20" t="s">
        <v>4</v>
      </c>
      <c r="C30" s="21">
        <f>469.9+70</f>
        <v>539.9</v>
      </c>
      <c r="D30" s="21"/>
      <c r="E30" s="21"/>
      <c r="F30" s="21"/>
      <c r="G30" s="21"/>
      <c r="H30" s="21"/>
      <c r="I30" s="21"/>
      <c r="J30" s="21"/>
      <c r="K30" s="21"/>
      <c r="L30" s="21"/>
      <c r="M30" s="21"/>
      <c r="N30" s="21"/>
      <c r="O30" s="21"/>
      <c r="P30" s="21"/>
      <c r="Q30" s="21"/>
      <c r="R30" s="18">
        <v>58541.9</v>
      </c>
      <c r="S30" s="18"/>
      <c r="T30" s="18"/>
      <c r="U30" s="18"/>
      <c r="V30" s="18"/>
      <c r="W30" s="18"/>
      <c r="X30" s="18"/>
      <c r="Y30" s="18"/>
      <c r="Z30" s="18"/>
      <c r="AA30" s="18"/>
      <c r="AB30" s="18">
        <f>20100+392.8+400+17000+190.8+1800+1725+480+2010+1300+98.1</f>
        <v>45496.700000000004</v>
      </c>
      <c r="AC30" s="18"/>
      <c r="AD30" s="18"/>
      <c r="AE30" s="18">
        <f>10000+98+260+120+1085+625+1405.3</f>
        <v>13593.3</v>
      </c>
      <c r="AF30" s="18"/>
    </row>
    <row r="31" spans="1:32" ht="12">
      <c r="A31" s="16">
        <v>24</v>
      </c>
      <c r="B31" s="20" t="s">
        <v>24</v>
      </c>
      <c r="C31" s="21"/>
      <c r="D31" s="21"/>
      <c r="E31" s="21">
        <v>8856</v>
      </c>
      <c r="F31" s="21"/>
      <c r="G31" s="21"/>
      <c r="H31" s="21"/>
      <c r="I31" s="21"/>
      <c r="J31" s="21">
        <v>307.168</v>
      </c>
      <c r="K31" s="21"/>
      <c r="L31" s="21"/>
      <c r="M31" s="18">
        <f>72782+8850+1900</f>
        <v>83532</v>
      </c>
      <c r="N31" s="18">
        <f>81452-4500+100+39818+29021</f>
        <v>145891</v>
      </c>
      <c r="O31" s="18">
        <f>3584.6-279-150</f>
        <v>3155.6</v>
      </c>
      <c r="P31" s="18">
        <f>786-43.107</f>
        <v>742.893</v>
      </c>
      <c r="Q31" s="21">
        <v>77683.6</v>
      </c>
      <c r="R31" s="18">
        <f>43820.1+2299.9862+426.6-426.6+668.5+2140.5</f>
        <v>48929.0862</v>
      </c>
      <c r="S31" s="18">
        <v>40649.8</v>
      </c>
      <c r="T31" s="18">
        <f>333.5+84.078</f>
        <v>417.578</v>
      </c>
      <c r="U31" s="18">
        <v>2249</v>
      </c>
      <c r="V31" s="18">
        <f>3306+1798.235+1833</f>
        <v>6937.235</v>
      </c>
      <c r="W31" s="18">
        <v>563.4</v>
      </c>
      <c r="X31" s="18">
        <v>373.9</v>
      </c>
      <c r="Y31" s="18">
        <f>512.166+653.068</f>
        <v>1165.234</v>
      </c>
      <c r="Z31" s="18">
        <v>286.3</v>
      </c>
      <c r="AA31" s="18">
        <v>2114.5</v>
      </c>
      <c r="AB31" s="18"/>
      <c r="AC31" s="18"/>
      <c r="AD31" s="18">
        <v>6072.909</v>
      </c>
      <c r="AE31" s="18"/>
      <c r="AF31" s="18"/>
    </row>
    <row r="32" spans="1:32" s="3" customFormat="1" ht="18" customHeight="1">
      <c r="A32" s="22"/>
      <c r="B32" s="23" t="s">
        <v>1</v>
      </c>
      <c r="C32" s="24">
        <f aca="true" t="shared" si="0" ref="C32:AF32">SUM(C8:C31)</f>
        <v>539.9</v>
      </c>
      <c r="D32" s="24">
        <f t="shared" si="0"/>
        <v>967.9007300000001</v>
      </c>
      <c r="E32" s="24">
        <f t="shared" si="0"/>
        <v>8856</v>
      </c>
      <c r="F32" s="24">
        <f t="shared" si="0"/>
        <v>29059.0903</v>
      </c>
      <c r="G32" s="24">
        <f t="shared" si="0"/>
        <v>1680</v>
      </c>
      <c r="H32" s="24">
        <f t="shared" si="0"/>
        <v>563.4</v>
      </c>
      <c r="I32" s="24">
        <f t="shared" si="0"/>
        <v>371.6</v>
      </c>
      <c r="J32" s="24">
        <f t="shared" si="0"/>
        <v>307.168</v>
      </c>
      <c r="K32" s="24">
        <f t="shared" si="0"/>
        <v>16540.82568</v>
      </c>
      <c r="L32" s="24">
        <f t="shared" si="0"/>
        <v>4869.764</v>
      </c>
      <c r="M32" s="24">
        <f t="shared" si="0"/>
        <v>83532</v>
      </c>
      <c r="N32" s="24">
        <f t="shared" si="0"/>
        <v>145891</v>
      </c>
      <c r="O32" s="24">
        <f t="shared" si="0"/>
        <v>3155.6</v>
      </c>
      <c r="P32" s="24">
        <f t="shared" si="0"/>
        <v>742.893</v>
      </c>
      <c r="Q32" s="24">
        <f t="shared" si="0"/>
        <v>77683.6</v>
      </c>
      <c r="R32" s="24">
        <f t="shared" si="0"/>
        <v>115403.2862</v>
      </c>
      <c r="S32" s="24">
        <f t="shared" si="0"/>
        <v>41921.8</v>
      </c>
      <c r="T32" s="24">
        <f t="shared" si="0"/>
        <v>417.578</v>
      </c>
      <c r="U32" s="24">
        <f t="shared" si="0"/>
        <v>2249</v>
      </c>
      <c r="V32" s="24">
        <f t="shared" si="0"/>
        <v>6937.235</v>
      </c>
      <c r="W32" s="24">
        <f t="shared" si="0"/>
        <v>563.4</v>
      </c>
      <c r="X32" s="24">
        <f t="shared" si="0"/>
        <v>373.9</v>
      </c>
      <c r="Y32" s="24">
        <f t="shared" si="0"/>
        <v>1165.234</v>
      </c>
      <c r="Z32" s="24">
        <f t="shared" si="0"/>
        <v>286.3</v>
      </c>
      <c r="AA32" s="24">
        <f t="shared" si="0"/>
        <v>2150</v>
      </c>
      <c r="AB32" s="24">
        <f t="shared" si="0"/>
        <v>45496.700000000004</v>
      </c>
      <c r="AC32" s="24">
        <f t="shared" si="0"/>
        <v>5336.173519999999</v>
      </c>
      <c r="AD32" s="24">
        <f t="shared" si="0"/>
        <v>6072.909</v>
      </c>
      <c r="AE32" s="24">
        <f t="shared" si="0"/>
        <v>13593.3</v>
      </c>
      <c r="AF32" s="24">
        <f t="shared" si="0"/>
        <v>2076.7057499999996</v>
      </c>
    </row>
    <row r="33" spans="1:33" s="3" customFormat="1" ht="18.75" customHeight="1">
      <c r="A33" s="4" t="s">
        <v>25</v>
      </c>
      <c r="B33" s="53" t="s">
        <v>63</v>
      </c>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6"/>
    </row>
    <row r="34" spans="1:33" s="3" customFormat="1" ht="12">
      <c r="A34" s="4" t="s">
        <v>26</v>
      </c>
      <c r="B34" s="36" t="s">
        <v>62</v>
      </c>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6"/>
    </row>
    <row r="35" spans="1:32" s="3" customFormat="1" ht="12">
      <c r="A35" s="4" t="s">
        <v>27</v>
      </c>
      <c r="B35" s="54" t="s">
        <v>35</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row>
    <row r="36" spans="1:32" s="3" customFormat="1" ht="12">
      <c r="A36" s="4" t="s">
        <v>28</v>
      </c>
      <c r="B36" s="36" t="s">
        <v>36</v>
      </c>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row>
    <row r="37" spans="1:32" s="3" customFormat="1" ht="12">
      <c r="A37" s="4" t="s">
        <v>29</v>
      </c>
      <c r="B37" s="36" t="s">
        <v>33</v>
      </c>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row>
    <row r="38" spans="1:32" s="3" customFormat="1" ht="12">
      <c r="A38" s="4" t="s">
        <v>30</v>
      </c>
      <c r="B38" s="36" t="s">
        <v>34</v>
      </c>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row>
    <row r="39" spans="1:32" s="3" customFormat="1" ht="12">
      <c r="A39" s="4" t="s">
        <v>37</v>
      </c>
      <c r="B39" s="36" t="s">
        <v>51</v>
      </c>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row>
    <row r="40" spans="1:32" s="3" customFormat="1" ht="12">
      <c r="A40" s="4" t="s">
        <v>52</v>
      </c>
      <c r="B40" s="36" t="s">
        <v>56</v>
      </c>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row>
    <row r="41" spans="1:32" s="3" customFormat="1" ht="12">
      <c r="A41" s="4" t="s">
        <v>53</v>
      </c>
      <c r="B41" s="36" t="s">
        <v>57</v>
      </c>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row>
    <row r="42" spans="1:32" s="3" customFormat="1" ht="12">
      <c r="A42" s="4" t="s">
        <v>58</v>
      </c>
      <c r="B42" s="36" t="s">
        <v>61</v>
      </c>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row>
    <row r="43" spans="1:32" s="3" customFormat="1" ht="36.75" customHeight="1">
      <c r="A43" s="30" t="s">
        <v>60</v>
      </c>
      <c r="B43" s="36" t="s">
        <v>59</v>
      </c>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row>
    <row r="44" spans="1:32" s="3" customFormat="1" ht="14.25" customHeight="1">
      <c r="A44" s="30" t="s">
        <v>64</v>
      </c>
      <c r="B44" s="36" t="s">
        <v>65</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row>
    <row r="45" spans="1:32" s="3" customFormat="1" ht="33.75" customHeight="1">
      <c r="A45" s="30" t="s">
        <v>66</v>
      </c>
      <c r="B45" s="36" t="s">
        <v>67</v>
      </c>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row>
    <row r="46" spans="1:32" s="3" customFormat="1" ht="12">
      <c r="A46" s="4" t="s">
        <v>69</v>
      </c>
      <c r="B46" s="36" t="s">
        <v>70</v>
      </c>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row>
    <row r="47" spans="1:32" s="3" customFormat="1" ht="12">
      <c r="A47" s="4"/>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row>
    <row r="48" spans="1:32" s="3" customFormat="1" ht="12">
      <c r="A48" s="4"/>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row>
    <row r="49" spans="1:31" s="32" customFormat="1" ht="15.75">
      <c r="A49" s="31"/>
      <c r="C49" s="32" t="s">
        <v>71</v>
      </c>
      <c r="F49" s="33"/>
      <c r="G49" s="33"/>
      <c r="H49" s="33"/>
      <c r="I49" s="33"/>
      <c r="J49" s="33"/>
      <c r="K49" s="33"/>
      <c r="L49" s="33"/>
      <c r="M49" s="33"/>
      <c r="N49" s="33"/>
      <c r="O49" s="33"/>
      <c r="P49" s="33"/>
      <c r="Q49" s="33"/>
      <c r="R49" s="33"/>
      <c r="S49" s="34"/>
      <c r="T49" s="34"/>
      <c r="U49" s="34"/>
      <c r="V49" s="34"/>
      <c r="W49" s="34"/>
      <c r="X49" s="34"/>
      <c r="Y49" s="34"/>
      <c r="Z49" s="34"/>
      <c r="AA49" s="33"/>
      <c r="AB49" s="33" t="s">
        <v>5</v>
      </c>
      <c r="AC49" s="33"/>
      <c r="AD49" s="33"/>
      <c r="AE49" s="33"/>
    </row>
    <row r="50" spans="1:41" s="28" customFormat="1" ht="12">
      <c r="A50" s="25"/>
      <c r="B50" s="26"/>
      <c r="C50" s="27"/>
      <c r="D50" s="27"/>
      <c r="E50" s="27"/>
      <c r="F50" s="27"/>
      <c r="G50" s="27"/>
      <c r="H50" s="27"/>
      <c r="I50" s="27"/>
      <c r="J50" s="27"/>
      <c r="K50" s="27"/>
      <c r="L50" s="27"/>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row>
    <row r="51" spans="1:41" s="28" customFormat="1" ht="12">
      <c r="A51" s="25"/>
      <c r="B51" s="9"/>
      <c r="C51" s="27"/>
      <c r="D51" s="27"/>
      <c r="E51" s="27"/>
      <c r="F51" s="27"/>
      <c r="G51" s="27"/>
      <c r="H51" s="27"/>
      <c r="I51" s="27"/>
      <c r="J51" s="27"/>
      <c r="K51" s="27"/>
      <c r="L51" s="27"/>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row>
    <row r="52" spans="1:41" s="28" customFormat="1" ht="12">
      <c r="A52" s="25"/>
      <c r="B52" s="9"/>
      <c r="C52" s="27"/>
      <c r="D52" s="27"/>
      <c r="E52" s="27"/>
      <c r="F52" s="27"/>
      <c r="G52" s="27"/>
      <c r="H52" s="27"/>
      <c r="I52" s="27"/>
      <c r="J52" s="27"/>
      <c r="K52" s="27"/>
      <c r="L52" s="27"/>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row>
    <row r="53" spans="1:41" s="28" customFormat="1" ht="12">
      <c r="A53" s="25"/>
      <c r="B53" s="9"/>
      <c r="C53" s="27"/>
      <c r="D53" s="27"/>
      <c r="E53" s="27"/>
      <c r="F53" s="27"/>
      <c r="G53" s="27"/>
      <c r="H53" s="27"/>
      <c r="I53" s="27"/>
      <c r="J53" s="27"/>
      <c r="K53" s="27"/>
      <c r="L53" s="27"/>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row>
    <row r="54" ht="12">
      <c r="A54" s="29"/>
    </row>
    <row r="55" ht="12">
      <c r="A55" s="29"/>
    </row>
    <row r="56" ht="12">
      <c r="A56" s="29"/>
    </row>
    <row r="57" ht="12">
      <c r="A57" s="29"/>
    </row>
    <row r="58" ht="12">
      <c r="A58" s="29"/>
    </row>
    <row r="59" ht="12">
      <c r="A59" s="29"/>
    </row>
    <row r="60" ht="12">
      <c r="A60" s="29"/>
    </row>
    <row r="61" ht="12">
      <c r="A61" s="29"/>
    </row>
    <row r="62" ht="12">
      <c r="A62" s="29"/>
    </row>
    <row r="63" ht="12">
      <c r="A63" s="29"/>
    </row>
    <row r="64" ht="12">
      <c r="A64" s="29"/>
    </row>
    <row r="65" ht="12">
      <c r="A65" s="29"/>
    </row>
    <row r="66" ht="12">
      <c r="A66" s="29"/>
    </row>
    <row r="67" ht="12">
      <c r="A67" s="29"/>
    </row>
    <row r="68" ht="12">
      <c r="A68" s="29"/>
    </row>
    <row r="69" ht="12">
      <c r="A69" s="29"/>
    </row>
    <row r="70" ht="12">
      <c r="A70" s="29"/>
    </row>
    <row r="71" ht="12">
      <c r="A71" s="29"/>
    </row>
    <row r="72" ht="12">
      <c r="A72" s="29"/>
    </row>
    <row r="73" ht="12">
      <c r="A73" s="29"/>
    </row>
    <row r="74" ht="12">
      <c r="A74" s="29"/>
    </row>
    <row r="75" ht="12">
      <c r="A75" s="29"/>
    </row>
    <row r="76" ht="12">
      <c r="A76" s="29"/>
    </row>
    <row r="77" ht="44.25" customHeight="1">
      <c r="A77" s="29"/>
    </row>
    <row r="78" ht="12">
      <c r="A78" s="29"/>
    </row>
    <row r="79" ht="12">
      <c r="A79" s="29"/>
    </row>
    <row r="90" ht="45.75" customHeight="1"/>
  </sheetData>
  <sheetProtection/>
  <mergeCells count="41">
    <mergeCell ref="B34:AF34"/>
    <mergeCell ref="H6:H7"/>
    <mergeCell ref="D6:D7"/>
    <mergeCell ref="AF6:AF7"/>
    <mergeCell ref="AE6:AE7"/>
    <mergeCell ref="C5:F5"/>
    <mergeCell ref="C6:C7"/>
    <mergeCell ref="L6:L7"/>
    <mergeCell ref="B33:AF33"/>
    <mergeCell ref="B41:AF41"/>
    <mergeCell ref="B36:AF36"/>
    <mergeCell ref="F6:F7"/>
    <mergeCell ref="B35:AF35"/>
    <mergeCell ref="G6:G7"/>
    <mergeCell ref="B45:AF45"/>
    <mergeCell ref="B39:AF39"/>
    <mergeCell ref="B37:AF37"/>
    <mergeCell ref="B38:AF38"/>
    <mergeCell ref="B43:AF43"/>
    <mergeCell ref="B42:AF42"/>
    <mergeCell ref="B40:AF40"/>
    <mergeCell ref="AC1:AF1"/>
    <mergeCell ref="AB6:AB7"/>
    <mergeCell ref="AC6:AC7"/>
    <mergeCell ref="A2:AF2"/>
    <mergeCell ref="C4:L4"/>
    <mergeCell ref="E6:E7"/>
    <mergeCell ref="M6:Z6"/>
    <mergeCell ref="AA6:AA7"/>
    <mergeCell ref="J5:L5"/>
    <mergeCell ref="K6:K7"/>
    <mergeCell ref="B46:AF46"/>
    <mergeCell ref="A4:A7"/>
    <mergeCell ref="B44:AF44"/>
    <mergeCell ref="I6:I7"/>
    <mergeCell ref="B4:B7"/>
    <mergeCell ref="M4:AF4"/>
    <mergeCell ref="M5:AC5"/>
    <mergeCell ref="AD5:AF5"/>
    <mergeCell ref="AD6:AD7"/>
    <mergeCell ref="J6:J7"/>
  </mergeCells>
  <printOptions/>
  <pageMargins left="0.35" right="0.2" top="0.38" bottom="0.24" header="0.34" footer="0.24"/>
  <pageSetup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pliok</cp:lastModifiedBy>
  <cp:lastPrinted>2018-01-04T09:02:59Z</cp:lastPrinted>
  <dcterms:created xsi:type="dcterms:W3CDTF">1996-10-08T23:32:33Z</dcterms:created>
  <dcterms:modified xsi:type="dcterms:W3CDTF">2018-01-04T09:03:35Z</dcterms:modified>
  <cp:category/>
  <cp:version/>
  <cp:contentType/>
  <cp:contentStatus/>
</cp:coreProperties>
</file>