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квітень на 2015" sheetId="1" r:id="rId1"/>
  </sheets>
  <definedNames>
    <definedName name="_xlnm.Print_Titles" localSheetId="0">'квітень на 2015'!$9:$10</definedName>
    <definedName name="_xlnm.Print_Area" localSheetId="0">'квітень на 2015'!$A$1:$H$50</definedName>
  </definedNames>
  <calcPr fullCalcOnLoad="1"/>
</workbook>
</file>

<file path=xl/sharedStrings.xml><?xml version="1.0" encoding="utf-8"?>
<sst xmlns="http://schemas.openxmlformats.org/spreadsheetml/2006/main" count="165" uniqueCount="118">
  <si>
    <t/>
  </si>
  <si>
    <t>Всього</t>
  </si>
  <si>
    <t>(грн.)</t>
  </si>
  <si>
    <t>Спеціальний фонд</t>
  </si>
  <si>
    <t>Інші видатки</t>
  </si>
  <si>
    <t>Соціальні програми та заходи державних органів у справах молоді</t>
  </si>
  <si>
    <t>Програми і заходи центрів соціальних служб для сім"ї, дітей та молоді</t>
  </si>
  <si>
    <t>03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</si>
  <si>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</si>
  <si>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</si>
  <si>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</si>
  <si>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</si>
  <si>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</si>
  <si>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</si>
  <si>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</si>
  <si>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</si>
  <si>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</si>
  <si>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>0313132</t>
  </si>
  <si>
    <t>0318600</t>
  </si>
  <si>
    <t>1518600</t>
  </si>
  <si>
    <t>7618290</t>
  </si>
  <si>
    <t>1513202</t>
  </si>
  <si>
    <t>2417212</t>
  </si>
  <si>
    <t>15</t>
  </si>
  <si>
    <t>10</t>
  </si>
  <si>
    <t xml:space="preserve">Голова  ради </t>
  </si>
  <si>
    <t>С.М.Гришко</t>
  </si>
  <si>
    <t>0810</t>
  </si>
  <si>
    <t>1013160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</si>
  <si>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</si>
  <si>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</si>
  <si>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</si>
  <si>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0313160</t>
  </si>
  <si>
    <t>"Щодо вдосконалення соціальної роботи із сім"ями, дітьми та молодю у Броварському районіна 2016-2018 роки"</t>
  </si>
  <si>
    <t>1513400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</si>
  <si>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</si>
  <si>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"Програми діяльності Броварської районної громадської організації «Чорнобильський Спас» на 2016-2017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</si>
  <si>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</si>
  <si>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</si>
  <si>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0315011</t>
  </si>
  <si>
    <t>Перелік  регіональних програм по районному бюджету Броварського району на 2017 рік</t>
  </si>
  <si>
    <t>"Збереження фондів Трудового архіву Броварського району на 2017 рік"</t>
  </si>
  <si>
    <t>"Районна програма відпочинку та оздоровлення дітей Броварського району на 2017 рік"</t>
  </si>
  <si>
    <t>"Програма діяльності та фінансової підтримки Броварської  редакції міськрайонного радіомовлення на 2017 рік"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</si>
  <si>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</si>
  <si>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</si>
  <si>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</si>
  <si>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0313141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</si>
  <si>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</si>
  <si>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</si>
  <si>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0315031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</si>
  <si>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</si>
  <si>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</si>
  <si>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</si>
  <si>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Інші видатки на соціальний захист населення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</si>
  <si>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</si>
  <si>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</si>
  <si>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Відділ культури Броварської районної державної адміністрації</t>
  </si>
  <si>
    <t>Підтримка періодичних видань (газет та журналів)</t>
  </si>
  <si>
    <t xml:space="preserve">Управління фінансів Броварської районної державної адміністрації 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</si>
  <si>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</si>
  <si>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01</t>
  </si>
  <si>
    <t>Районна рада</t>
  </si>
  <si>
    <t>0118600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</si>
  <si>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</si>
  <si>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0314200</t>
  </si>
  <si>
    <t>0829</t>
  </si>
  <si>
    <t>Інші культурно-освітні заклади та заходи</t>
  </si>
  <si>
    <t>1011020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</si>
  <si>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</si>
  <si>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"Програма діяльності та фінансової підтримки комунального підприємства  редакції  газети "Нове життя" на 2017рік."</t>
  </si>
  <si>
    <t>0921</t>
  </si>
  <si>
    <t>Код ТПКВКМБ / ТКВКБМС2</t>
  </si>
  <si>
    <t>3132</t>
  </si>
  <si>
    <t>3141</t>
  </si>
  <si>
    <t>3160</t>
  </si>
  <si>
    <t>4200</t>
  </si>
  <si>
    <t>5011</t>
  </si>
  <si>
    <t>5031</t>
  </si>
  <si>
    <t>8600</t>
  </si>
  <si>
    <t>1020</t>
  </si>
  <si>
    <t>3400</t>
  </si>
  <si>
    <t>3202</t>
  </si>
  <si>
    <t>7212</t>
  </si>
  <si>
    <t>8290</t>
  </si>
  <si>
    <t>"Програми розвитку культури Броварського району на 2017 – 2020 роки"</t>
  </si>
  <si>
    <t>Палаци і будинки культури, клуби та інші заклади клубного типу</t>
  </si>
  <si>
    <t>0312010</t>
  </si>
  <si>
    <t>2010</t>
  </si>
  <si>
    <t>0731</t>
  </si>
  <si>
    <t>Багатопрофільна стаціонарна медична допомога населенню</t>
  </si>
  <si>
    <t xml:space="preserve">"Програма підтримки служби переливання крові Броварської ЦРЛ та розвитку донорства в Броварському районі на 2017 рік"  </t>
  </si>
  <si>
    <t>"Програма подолання дитячої бездоглядності, підтримки сімей з дітьми та реформування інтернатних закладів для дітей "Назустріч дітям" на 2017 рік"</t>
  </si>
  <si>
    <t>Програма "Програма забезпечення проведення роз`яснювальної роботи та оформлення субсидій серед населення  Броварського району в умовах підвищення цін і тарифів на комунальні послуги у 2017 році"</t>
  </si>
  <si>
    <t>8370</t>
  </si>
  <si>
    <t>0318370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</si>
  <si>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</si>
  <si>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2220</t>
  </si>
  <si>
    <t>0312220</t>
  </si>
  <si>
    <t>Інші заходи в галузі охорони здоров`я</t>
  </si>
  <si>
    <t>"Районна програма забезпечення безкоштовними інсулінами інсулінозалежних хворих жителів Броварського району на 2017 рік"</t>
  </si>
  <si>
    <t>0763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</si>
  <si>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2016 - 2017 роки"</t>
  </si>
  <si>
    <t>"Програма організації харчування учнів та вихованців загальноосвітніх навчальних закладів Броварського району на 2017 рік"</t>
  </si>
  <si>
    <t>"Підготовки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в Броварському районі на 2017 рік"</t>
  </si>
  <si>
    <t>Бібліотеки</t>
  </si>
  <si>
    <t>"Збереження архівних фондів  Броварського району на 2017 рік"</t>
  </si>
  <si>
    <t>"Програма забезпечення надання якісних адміністративних послуг населенню Броварського району на 2017-2018 роки"</t>
  </si>
  <si>
    <t>"Програма захисту населення і території від надзвичайних ситуацій техногенного та природного характеру, забезпечення пожежної безпеки на 2015 – 2017 роки"</t>
  </si>
  <si>
    <t>0317310</t>
  </si>
  <si>
    <t>7310</t>
  </si>
  <si>
    <t>0421</t>
  </si>
  <si>
    <t>Проведення заходів із землеустрою</t>
  </si>
  <si>
    <t>"Програма проведення інвентаризації та нормативної грошової оцінки земель за межами населених пунктів Броварського району Київської області на 2017-2018 роки "</t>
  </si>
  <si>
    <t>"Комплексна програма профілактики: злочинності, зміцнення правопорядку, охорони прав і свобод громадян на території Броварського району Київської області на 2016 - 2018 роки"</t>
  </si>
  <si>
    <t xml:space="preserve">від 22.12.2016 № 254-21 позач.-VII            </t>
  </si>
  <si>
    <t xml:space="preserve">(в редакції сесії райради від 21.12.2017                                         </t>
  </si>
  <si>
    <t>№ 469-35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</si>
</sst>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4.5"/>
      <name val="Arial Cyr"/>
      <family val="2"/>
    </font>
    <font>
      <b/>
      <sz val="14.5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top" wrapText="1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32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quotePrefix="1">
      <alignment horizontal="center" vertical="center"/>
    </xf>
    <xf numFmtId="196" fontId="6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left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8m1fFC5kzccTldmcnlpSFEtVDQ/view?usp=sharing" TargetMode="External" /><Relationship Id="rId2" Type="http://schemas.openxmlformats.org/officeDocument/2006/relationships/hyperlink" Target="https://drive.google.com/file/d/0B8m1fFC5kzccTldmcnlpSFEtVDQ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Zeros="0" tabSelected="1"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11" sqref="F11"/>
    </sheetView>
  </sheetViews>
  <sheetFormatPr defaultColWidth="9.00390625" defaultRowHeight="12.75"/>
  <cols>
    <col min="1" max="1" width="17.125" style="12" customWidth="1"/>
    <col min="2" max="2" width="14.375" style="12" customWidth="1"/>
    <col min="3" max="3" width="16.875" style="12" customWidth="1"/>
    <col min="4" max="4" width="50.25390625" style="13" customWidth="1"/>
    <col min="5" max="5" width="67.25390625" style="12" customWidth="1"/>
    <col min="6" max="6" width="18.75390625" style="2" customWidth="1"/>
    <col min="7" max="7" width="17.625" style="12" customWidth="1"/>
    <col min="8" max="8" width="18.625" style="2" customWidth="1"/>
    <col min="9" max="16384" width="9.125" style="12" customWidth="1"/>
  </cols>
  <sheetData>
    <row r="1" spans="6:13" ht="14.25" customHeight="1">
      <c r="F1" s="59" t="s">
        <v>30</v>
      </c>
      <c r="G1" s="59"/>
      <c r="H1" s="60"/>
      <c r="I1"/>
      <c r="J1"/>
      <c r="K1" s="14"/>
      <c r="M1" s="14"/>
    </row>
    <row r="2" spans="5:13" ht="18" customHeight="1">
      <c r="E2" s="15"/>
      <c r="F2" s="59" t="s">
        <v>29</v>
      </c>
      <c r="G2" s="59"/>
      <c r="H2" s="60"/>
      <c r="I2"/>
      <c r="J2"/>
      <c r="K2" s="14"/>
      <c r="M2" s="14"/>
    </row>
    <row r="3" spans="5:13" ht="18" customHeight="1">
      <c r="E3" s="15"/>
      <c r="F3" s="61" t="s">
        <v>115</v>
      </c>
      <c r="G3" s="61"/>
      <c r="H3" s="61"/>
      <c r="I3" s="62"/>
      <c r="J3" s="62"/>
      <c r="K3" s="14"/>
      <c r="M3" s="14"/>
    </row>
    <row r="4" spans="5:13" ht="18" customHeight="1">
      <c r="E4" s="15"/>
      <c r="F4" s="61" t="s">
        <v>116</v>
      </c>
      <c r="G4" s="61"/>
      <c r="H4" s="61"/>
      <c r="I4" s="62"/>
      <c r="J4"/>
      <c r="K4" s="14"/>
      <c r="M4" s="14"/>
    </row>
    <row r="5" spans="6:13" ht="13.5" customHeight="1">
      <c r="F5" s="61" t="s">
        <v>117</v>
      </c>
      <c r="G5" s="63"/>
      <c r="H5" s="63"/>
      <c r="I5"/>
      <c r="J5"/>
      <c r="K5" s="14"/>
      <c r="M5" s="14"/>
    </row>
    <row r="6" spans="7:8" ht="12" customHeight="1">
      <c r="G6" s="16"/>
      <c r="H6" s="16"/>
    </row>
    <row r="7" spans="1:8" ht="28.5" customHeight="1">
      <c r="A7" s="55" t="s">
        <v>40</v>
      </c>
      <c r="B7" s="55"/>
      <c r="C7" s="55"/>
      <c r="D7" s="55"/>
      <c r="E7" s="55"/>
      <c r="F7" s="55"/>
      <c r="G7" s="55"/>
      <c r="H7" s="55"/>
    </row>
    <row r="8" spans="1:8" ht="20.25" customHeight="1">
      <c r="A8" s="14" t="s">
        <v>0</v>
      </c>
      <c r="B8" s="14"/>
      <c r="C8" s="14"/>
      <c r="D8" s="17"/>
      <c r="E8" s="14"/>
      <c r="F8" s="18"/>
      <c r="G8" s="19"/>
      <c r="H8" s="2" t="s">
        <v>2</v>
      </c>
    </row>
    <row r="9" spans="1:8" s="8" customFormat="1" ht="27" customHeight="1">
      <c r="A9" s="57" t="s">
        <v>31</v>
      </c>
      <c r="B9" s="57" t="s">
        <v>72</v>
      </c>
      <c r="C9" s="57" t="s">
        <v>10</v>
      </c>
      <c r="D9" s="56" t="s">
        <v>9</v>
      </c>
      <c r="E9" s="56" t="s">
        <v>8</v>
      </c>
      <c r="F9" s="56" t="s">
        <v>15</v>
      </c>
      <c r="G9" s="58" t="s">
        <v>3</v>
      </c>
      <c r="H9" s="56" t="s">
        <v>16</v>
      </c>
    </row>
    <row r="10" spans="1:8" s="8" customFormat="1" ht="63" customHeight="1">
      <c r="A10" s="57"/>
      <c r="B10" s="57"/>
      <c r="C10" s="57"/>
      <c r="D10" s="56"/>
      <c r="E10" s="56"/>
      <c r="F10" s="56"/>
      <c r="G10" s="58"/>
      <c r="H10" s="56"/>
    </row>
    <row r="11" spans="1:8" ht="13.5" customHeight="1">
      <c r="A11" s="3">
        <v>1</v>
      </c>
      <c r="B11" s="3">
        <v>2</v>
      </c>
      <c r="C11" s="3">
        <v>3</v>
      </c>
      <c r="D11" s="4">
        <v>4</v>
      </c>
      <c r="E11" s="3">
        <v>5</v>
      </c>
      <c r="F11" s="5">
        <v>6</v>
      </c>
      <c r="G11" s="6">
        <v>7</v>
      </c>
      <c r="H11" s="6">
        <v>8</v>
      </c>
    </row>
    <row r="12" spans="1:8" s="46" customFormat="1" ht="13.5" customHeight="1">
      <c r="A12" s="42"/>
      <c r="B12" s="43" t="s">
        <v>61</v>
      </c>
      <c r="C12" s="42"/>
      <c r="D12" s="44" t="s">
        <v>62</v>
      </c>
      <c r="E12" s="42"/>
      <c r="F12" s="24">
        <f>F13</f>
        <v>122000</v>
      </c>
      <c r="G12" s="45"/>
      <c r="H12" s="24">
        <f>F12</f>
        <v>122000</v>
      </c>
    </row>
    <row r="13" spans="1:8" s="46" customFormat="1" ht="84.75" customHeight="1">
      <c r="A13" s="47" t="s">
        <v>63</v>
      </c>
      <c r="B13" s="48">
        <v>8600</v>
      </c>
      <c r="C13" s="49" t="s">
        <v>11</v>
      </c>
      <c r="D13" s="50" t="s">
        <v>4</v>
      </c>
      <c r="E13" s="28" t="s">
        <v>64</v>
      </c>
      <c r="F13" s="51">
        <f>15000+40000+20000+25000+22000</f>
        <v>122000</v>
      </c>
      <c r="G13" s="45"/>
      <c r="H13" s="51">
        <f>F13</f>
        <v>122000</v>
      </c>
    </row>
    <row r="14" spans="1:8" s="14" customFormat="1" ht="19.5" customHeight="1">
      <c r="A14" s="20"/>
      <c r="B14" s="20" t="s">
        <v>7</v>
      </c>
      <c r="C14" s="21"/>
      <c r="D14" s="22" t="s">
        <v>46</v>
      </c>
      <c r="E14" s="23"/>
      <c r="F14" s="24">
        <f>SUM(F15:F30)</f>
        <v>5188731.52</v>
      </c>
      <c r="G14" s="24">
        <f>SUM(G17:G30)</f>
        <v>1458100</v>
      </c>
      <c r="H14" s="24">
        <f>F14+G14</f>
        <v>6646831.52</v>
      </c>
    </row>
    <row r="15" spans="1:8" s="14" customFormat="1" ht="54" customHeight="1">
      <c r="A15" s="26" t="s">
        <v>87</v>
      </c>
      <c r="B15" s="26" t="s">
        <v>88</v>
      </c>
      <c r="C15" s="26" t="s">
        <v>89</v>
      </c>
      <c r="D15" s="27" t="s">
        <v>90</v>
      </c>
      <c r="E15" s="28" t="s">
        <v>91</v>
      </c>
      <c r="F15" s="33">
        <v>249500</v>
      </c>
      <c r="G15" s="33"/>
      <c r="H15" s="33">
        <f>F15+G15</f>
        <v>249500</v>
      </c>
    </row>
    <row r="16" spans="1:8" s="14" customFormat="1" ht="54" customHeight="1">
      <c r="A16" s="26" t="s">
        <v>98</v>
      </c>
      <c r="B16" s="26" t="s">
        <v>97</v>
      </c>
      <c r="C16" s="26" t="s">
        <v>101</v>
      </c>
      <c r="D16" s="27" t="s">
        <v>99</v>
      </c>
      <c r="E16" s="28" t="s">
        <v>100</v>
      </c>
      <c r="F16" s="33">
        <v>600000</v>
      </c>
      <c r="G16" s="33"/>
      <c r="H16" s="33">
        <f aca="true" t="shared" si="0" ref="H16:H30">F16+G16</f>
        <v>600000</v>
      </c>
    </row>
    <row r="17" spans="1:8" s="14" customFormat="1" ht="42" customHeight="1">
      <c r="A17" s="25" t="s">
        <v>17</v>
      </c>
      <c r="B17" s="25" t="s">
        <v>73</v>
      </c>
      <c r="C17" s="26" t="s">
        <v>12</v>
      </c>
      <c r="D17" s="27" t="s">
        <v>6</v>
      </c>
      <c r="E17" s="28" t="s">
        <v>33</v>
      </c>
      <c r="F17" s="29">
        <v>40000</v>
      </c>
      <c r="G17" s="30"/>
      <c r="H17" s="33">
        <f t="shared" si="0"/>
        <v>40000</v>
      </c>
    </row>
    <row r="18" spans="1:8" s="14" customFormat="1" ht="57.75" customHeight="1">
      <c r="A18" s="25" t="s">
        <v>47</v>
      </c>
      <c r="B18" s="25" t="s">
        <v>74</v>
      </c>
      <c r="C18" s="31" t="s">
        <v>12</v>
      </c>
      <c r="D18" s="27" t="s">
        <v>5</v>
      </c>
      <c r="E18" s="28" t="s">
        <v>92</v>
      </c>
      <c r="F18" s="29">
        <f>30000+85000+22000</f>
        <v>137000</v>
      </c>
      <c r="G18" s="30"/>
      <c r="H18" s="33">
        <f t="shared" si="0"/>
        <v>137000</v>
      </c>
    </row>
    <row r="19" spans="1:8" s="14" customFormat="1" ht="87" customHeight="1">
      <c r="A19" s="25" t="s">
        <v>32</v>
      </c>
      <c r="B19" s="25" t="s">
        <v>75</v>
      </c>
      <c r="C19" s="26" t="s">
        <v>12</v>
      </c>
      <c r="D19" s="27" t="s">
        <v>48</v>
      </c>
      <c r="E19" s="28" t="s">
        <v>42</v>
      </c>
      <c r="F19" s="29">
        <f>380000+390000-2300</f>
        <v>767700</v>
      </c>
      <c r="G19" s="30"/>
      <c r="H19" s="33">
        <f t="shared" si="0"/>
        <v>767700</v>
      </c>
    </row>
    <row r="20" spans="1:8" s="53" customFormat="1" ht="89.25" customHeight="1">
      <c r="A20" s="25" t="s">
        <v>65</v>
      </c>
      <c r="B20" s="25" t="s">
        <v>76</v>
      </c>
      <c r="C20" s="26" t="s">
        <v>66</v>
      </c>
      <c r="D20" s="27" t="s">
        <v>67</v>
      </c>
      <c r="E20" s="28" t="s">
        <v>64</v>
      </c>
      <c r="F20" s="29">
        <f>35000+20000+20000+20000+24600+10000</f>
        <v>129600</v>
      </c>
      <c r="G20" s="52"/>
      <c r="H20" s="33">
        <f t="shared" si="0"/>
        <v>129600</v>
      </c>
    </row>
    <row r="21" spans="1:8" s="14" customFormat="1" ht="65.25" customHeight="1">
      <c r="A21" s="25" t="s">
        <v>39</v>
      </c>
      <c r="B21" s="25" t="s">
        <v>77</v>
      </c>
      <c r="C21" s="26" t="s">
        <v>27</v>
      </c>
      <c r="D21" s="27" t="s">
        <v>49</v>
      </c>
      <c r="E21" s="28" t="s">
        <v>45</v>
      </c>
      <c r="F21" s="29">
        <f>90000+5000-5000</f>
        <v>90000</v>
      </c>
      <c r="G21" s="30"/>
      <c r="H21" s="33">
        <f t="shared" si="0"/>
        <v>90000</v>
      </c>
    </row>
    <row r="22" spans="1:8" ht="54.75" customHeight="1">
      <c r="A22" s="25" t="s">
        <v>50</v>
      </c>
      <c r="B22" s="25" t="s">
        <v>78</v>
      </c>
      <c r="C22" s="25" t="s">
        <v>27</v>
      </c>
      <c r="D22" s="27" t="s">
        <v>51</v>
      </c>
      <c r="E22" s="28" t="s">
        <v>45</v>
      </c>
      <c r="F22" s="29">
        <f>290000+25000+135000</f>
        <v>450000</v>
      </c>
      <c r="G22" s="29"/>
      <c r="H22" s="33">
        <f t="shared" si="0"/>
        <v>450000</v>
      </c>
    </row>
    <row r="23" spans="1:8" ht="54.75" customHeight="1">
      <c r="A23" s="25" t="s">
        <v>109</v>
      </c>
      <c r="B23" s="25" t="s">
        <v>110</v>
      </c>
      <c r="C23" s="25" t="s">
        <v>111</v>
      </c>
      <c r="D23" s="27" t="s">
        <v>112</v>
      </c>
      <c r="E23" s="28" t="s">
        <v>113</v>
      </c>
      <c r="F23" s="29"/>
      <c r="G23" s="29">
        <v>1400000</v>
      </c>
      <c r="H23" s="33">
        <f t="shared" si="0"/>
        <v>1400000</v>
      </c>
    </row>
    <row r="24" spans="1:8" ht="68.25" customHeight="1">
      <c r="A24" s="25" t="s">
        <v>95</v>
      </c>
      <c r="B24" s="25" t="s">
        <v>94</v>
      </c>
      <c r="C24" s="25" t="s">
        <v>13</v>
      </c>
      <c r="D24" s="27" t="s">
        <v>96</v>
      </c>
      <c r="E24" s="28" t="s">
        <v>102</v>
      </c>
      <c r="F24" s="29">
        <f>340000+245000+668430+355200+282875.52+381926</f>
        <v>2273431.52</v>
      </c>
      <c r="G24" s="29"/>
      <c r="H24" s="33">
        <f t="shared" si="0"/>
        <v>2273431.52</v>
      </c>
    </row>
    <row r="25" spans="1:8" ht="68.25" customHeight="1">
      <c r="A25" s="25" t="s">
        <v>18</v>
      </c>
      <c r="B25" s="25" t="s">
        <v>79</v>
      </c>
      <c r="C25" s="25" t="s">
        <v>11</v>
      </c>
      <c r="D25" s="27" t="s">
        <v>4</v>
      </c>
      <c r="E25" s="28" t="s">
        <v>107</v>
      </c>
      <c r="F25" s="29">
        <f>40000+31569.18</f>
        <v>71569.18</v>
      </c>
      <c r="G25" s="29"/>
      <c r="H25" s="33">
        <f t="shared" si="0"/>
        <v>71569.18</v>
      </c>
    </row>
    <row r="26" spans="1:8" ht="68.25" customHeight="1">
      <c r="A26" s="25" t="s">
        <v>18</v>
      </c>
      <c r="B26" s="25" t="s">
        <v>79</v>
      </c>
      <c r="C26" s="25" t="s">
        <v>11</v>
      </c>
      <c r="D26" s="27" t="s">
        <v>4</v>
      </c>
      <c r="E26" s="28" t="s">
        <v>108</v>
      </c>
      <c r="F26" s="29">
        <v>50000</v>
      </c>
      <c r="G26" s="29">
        <f>50000-11900+65000-45000</f>
        <v>58100</v>
      </c>
      <c r="H26" s="33">
        <f t="shared" si="0"/>
        <v>108100</v>
      </c>
    </row>
    <row r="27" spans="1:8" ht="68.25" customHeight="1">
      <c r="A27" s="25" t="s">
        <v>18</v>
      </c>
      <c r="B27" s="25" t="s">
        <v>79</v>
      </c>
      <c r="C27" s="25" t="s">
        <v>11</v>
      </c>
      <c r="D27" s="27" t="s">
        <v>4</v>
      </c>
      <c r="E27" s="28" t="s">
        <v>104</v>
      </c>
      <c r="F27" s="29">
        <f>20000+15000-11553.18</f>
        <v>23446.82</v>
      </c>
      <c r="G27" s="29"/>
      <c r="H27" s="33">
        <f t="shared" si="0"/>
        <v>23446.82</v>
      </c>
    </row>
    <row r="28" spans="1:8" ht="68.25" customHeight="1">
      <c r="A28" s="25" t="s">
        <v>18</v>
      </c>
      <c r="B28" s="25" t="s">
        <v>79</v>
      </c>
      <c r="C28" s="25" t="s">
        <v>11</v>
      </c>
      <c r="D28" s="27" t="s">
        <v>4</v>
      </c>
      <c r="E28" s="28" t="s">
        <v>114</v>
      </c>
      <c r="F28" s="29">
        <v>40000</v>
      </c>
      <c r="G28" s="29"/>
      <c r="H28" s="33">
        <f t="shared" si="0"/>
        <v>40000</v>
      </c>
    </row>
    <row r="29" spans="1:8" ht="35.25" customHeight="1">
      <c r="A29" s="25" t="s">
        <v>18</v>
      </c>
      <c r="B29" s="25" t="s">
        <v>79</v>
      </c>
      <c r="C29" s="31" t="s">
        <v>11</v>
      </c>
      <c r="D29" s="27" t="s">
        <v>4</v>
      </c>
      <c r="E29" s="28" t="s">
        <v>106</v>
      </c>
      <c r="F29" s="29">
        <f>40000+35000-16</f>
        <v>74984</v>
      </c>
      <c r="G29" s="29"/>
      <c r="H29" s="33">
        <f>F29+G29</f>
        <v>74984</v>
      </c>
    </row>
    <row r="30" spans="1:8" ht="35.25" customHeight="1">
      <c r="A30" s="25" t="s">
        <v>18</v>
      </c>
      <c r="B30" s="25" t="s">
        <v>79</v>
      </c>
      <c r="C30" s="31" t="s">
        <v>11</v>
      </c>
      <c r="D30" s="27" t="s">
        <v>4</v>
      </c>
      <c r="E30" s="28" t="s">
        <v>41</v>
      </c>
      <c r="F30" s="29">
        <f>140000+54000-2500</f>
        <v>191500</v>
      </c>
      <c r="G30" s="29"/>
      <c r="H30" s="33">
        <f t="shared" si="0"/>
        <v>191500</v>
      </c>
    </row>
    <row r="31" spans="1:8" ht="31.5" customHeight="1">
      <c r="A31" s="25"/>
      <c r="B31" s="7" t="s">
        <v>24</v>
      </c>
      <c r="C31" s="26"/>
      <c r="D31" s="1" t="s">
        <v>52</v>
      </c>
      <c r="E31" s="28"/>
      <c r="F31" s="30">
        <f>SUM(F32:F33)</f>
        <v>11381832.41</v>
      </c>
      <c r="G31" s="30"/>
      <c r="H31" s="30">
        <f aca="true" t="shared" si="1" ref="H31:H46">F31+G31</f>
        <v>11381832.41</v>
      </c>
    </row>
    <row r="32" spans="1:8" ht="87.75" customHeight="1">
      <c r="A32" s="25" t="s">
        <v>68</v>
      </c>
      <c r="B32" s="25" t="s">
        <v>80</v>
      </c>
      <c r="C32" s="25" t="s">
        <v>71</v>
      </c>
      <c r="D32" s="27" t="s">
        <v>69</v>
      </c>
      <c r="E32" s="28" t="s">
        <v>103</v>
      </c>
      <c r="F32" s="33">
        <f>6500000+489630+1319300+211832.41+1000000+285000+199900+399800</f>
        <v>10405462.41</v>
      </c>
      <c r="G32" s="29"/>
      <c r="H32" s="33">
        <f>F32+G32</f>
        <v>10405462.41</v>
      </c>
    </row>
    <row r="33" spans="1:8" ht="80.25" customHeight="1">
      <c r="A33" s="25" t="s">
        <v>28</v>
      </c>
      <c r="B33" s="25" t="s">
        <v>75</v>
      </c>
      <c r="C33" s="26" t="s">
        <v>12</v>
      </c>
      <c r="D33" s="27" t="s">
        <v>48</v>
      </c>
      <c r="E33" s="28" t="s">
        <v>42</v>
      </c>
      <c r="F33" s="29">
        <f>190000+198000+570000+18600-230</f>
        <v>976370</v>
      </c>
      <c r="G33" s="29"/>
      <c r="H33" s="29">
        <f t="shared" si="1"/>
        <v>976370</v>
      </c>
    </row>
    <row r="34" spans="1:8" ht="45.75" customHeight="1">
      <c r="A34" s="21"/>
      <c r="B34" s="7" t="s">
        <v>23</v>
      </c>
      <c r="C34" s="21"/>
      <c r="D34" s="22" t="s">
        <v>53</v>
      </c>
      <c r="E34" s="28"/>
      <c r="F34" s="24">
        <f>SUM(F35:F40)</f>
        <v>2241776.13</v>
      </c>
      <c r="G34" s="24">
        <f>SUM(G35:G40)</f>
        <v>205335</v>
      </c>
      <c r="H34" s="30">
        <f t="shared" si="1"/>
        <v>2447111.13</v>
      </c>
    </row>
    <row r="35" spans="1:8" ht="57" customHeight="1">
      <c r="A35" s="25" t="s">
        <v>21</v>
      </c>
      <c r="B35" s="25" t="s">
        <v>82</v>
      </c>
      <c r="C35" s="26" t="s">
        <v>55</v>
      </c>
      <c r="D35" s="27" t="s">
        <v>56</v>
      </c>
      <c r="E35" s="28" t="s">
        <v>37</v>
      </c>
      <c r="F35" s="29">
        <f>55632+38100</f>
        <v>93732</v>
      </c>
      <c r="G35" s="29"/>
      <c r="H35" s="29">
        <f t="shared" si="1"/>
        <v>93732</v>
      </c>
    </row>
    <row r="36" spans="1:8" ht="60.75" customHeight="1">
      <c r="A36" s="25" t="s">
        <v>21</v>
      </c>
      <c r="B36" s="25" t="s">
        <v>82</v>
      </c>
      <c r="C36" s="26" t="s">
        <v>55</v>
      </c>
      <c r="D36" s="27" t="s">
        <v>56</v>
      </c>
      <c r="E36" s="28" t="s">
        <v>36</v>
      </c>
      <c r="F36" s="29">
        <f>38960+32240</f>
        <v>71200</v>
      </c>
      <c r="G36" s="29"/>
      <c r="H36" s="29">
        <f t="shared" si="1"/>
        <v>71200</v>
      </c>
    </row>
    <row r="37" spans="1:8" ht="55.5" customHeight="1">
      <c r="A37" s="25" t="s">
        <v>21</v>
      </c>
      <c r="B37" s="25" t="s">
        <v>82</v>
      </c>
      <c r="C37" s="32">
        <v>1030</v>
      </c>
      <c r="D37" s="27" t="s">
        <v>56</v>
      </c>
      <c r="E37" s="28" t="s">
        <v>35</v>
      </c>
      <c r="F37" s="29">
        <f>45970+36493</f>
        <v>82463</v>
      </c>
      <c r="G37" s="29"/>
      <c r="H37" s="29">
        <f t="shared" si="1"/>
        <v>82463</v>
      </c>
    </row>
    <row r="38" spans="1:8" ht="21.75" customHeight="1">
      <c r="A38" s="25" t="s">
        <v>34</v>
      </c>
      <c r="B38" s="25" t="s">
        <v>81</v>
      </c>
      <c r="C38" s="34">
        <v>1090</v>
      </c>
      <c r="D38" s="27" t="s">
        <v>54</v>
      </c>
      <c r="E38" s="28" t="s">
        <v>38</v>
      </c>
      <c r="F38" s="33">
        <f>1050000+200000+100000+300000+100000+150000--1666.05-47572.92-10369-115343</f>
        <v>1728381.1300000001</v>
      </c>
      <c r="G38" s="29"/>
      <c r="H38" s="29">
        <f t="shared" si="1"/>
        <v>1728381.1300000001</v>
      </c>
    </row>
    <row r="39" spans="1:8" ht="75.75" customHeight="1">
      <c r="A39" s="25" t="s">
        <v>19</v>
      </c>
      <c r="B39" s="25" t="s">
        <v>79</v>
      </c>
      <c r="C39" s="26" t="s">
        <v>11</v>
      </c>
      <c r="D39" s="27" t="s">
        <v>4</v>
      </c>
      <c r="E39" s="28" t="s">
        <v>93</v>
      </c>
      <c r="F39" s="29">
        <f>40000+50000</f>
        <v>90000</v>
      </c>
      <c r="G39" s="29">
        <f>100000+40000-2665</f>
        <v>137335</v>
      </c>
      <c r="H39" s="29">
        <f t="shared" si="1"/>
        <v>227335</v>
      </c>
    </row>
    <row r="40" spans="1:8" ht="41.25" customHeight="1">
      <c r="A40" s="25" t="s">
        <v>19</v>
      </c>
      <c r="B40" s="25" t="s">
        <v>79</v>
      </c>
      <c r="C40" s="26" t="s">
        <v>11</v>
      </c>
      <c r="D40" s="27" t="s">
        <v>4</v>
      </c>
      <c r="E40" s="28" t="s">
        <v>44</v>
      </c>
      <c r="F40" s="33">
        <f>160000+16000</f>
        <v>176000</v>
      </c>
      <c r="G40" s="33">
        <v>68000</v>
      </c>
      <c r="H40" s="29">
        <f t="shared" si="1"/>
        <v>244000</v>
      </c>
    </row>
    <row r="41" spans="1:8" s="14" customFormat="1" ht="37.5" customHeight="1">
      <c r="A41" s="21"/>
      <c r="B41" s="21">
        <v>24</v>
      </c>
      <c r="C41" s="21"/>
      <c r="D41" s="22" t="s">
        <v>57</v>
      </c>
      <c r="E41" s="28"/>
      <c r="F41" s="24">
        <f>F44+F43+F42</f>
        <v>695599</v>
      </c>
      <c r="G41" s="24">
        <f>G44+G43+G42</f>
        <v>70000</v>
      </c>
      <c r="H41" s="24">
        <f>H44+H43+H42</f>
        <v>765599</v>
      </c>
    </row>
    <row r="42" spans="1:8" s="14" customFormat="1" ht="37.5" customHeight="1">
      <c r="A42" s="34">
        <v>2414060</v>
      </c>
      <c r="B42" s="34">
        <v>4060</v>
      </c>
      <c r="C42" s="34">
        <v>824</v>
      </c>
      <c r="D42" s="54" t="s">
        <v>105</v>
      </c>
      <c r="E42" s="28" t="s">
        <v>85</v>
      </c>
      <c r="F42" s="33">
        <v>86599</v>
      </c>
      <c r="G42" s="29">
        <v>70000</v>
      </c>
      <c r="H42" s="29">
        <f>F42+G42</f>
        <v>156599</v>
      </c>
    </row>
    <row r="43" spans="1:8" s="14" customFormat="1" ht="37.5" customHeight="1">
      <c r="A43" s="25">
        <v>2414090</v>
      </c>
      <c r="B43" s="34">
        <v>4090</v>
      </c>
      <c r="C43" s="34">
        <v>828</v>
      </c>
      <c r="D43" s="54" t="s">
        <v>86</v>
      </c>
      <c r="E43" s="28" t="s">
        <v>85</v>
      </c>
      <c r="F43" s="33">
        <f>98000+180000</f>
        <v>278000</v>
      </c>
      <c r="G43" s="29"/>
      <c r="H43" s="29">
        <f>F43+G43</f>
        <v>278000</v>
      </c>
    </row>
    <row r="44" spans="1:8" ht="53.25" customHeight="1">
      <c r="A44" s="25" t="s">
        <v>22</v>
      </c>
      <c r="B44" s="25" t="s">
        <v>83</v>
      </c>
      <c r="C44" s="25" t="s">
        <v>14</v>
      </c>
      <c r="D44" s="27" t="s">
        <v>58</v>
      </c>
      <c r="E44" s="28" t="s">
        <v>70</v>
      </c>
      <c r="F44" s="33">
        <f>280000+51000</f>
        <v>331000</v>
      </c>
      <c r="G44" s="29"/>
      <c r="H44" s="29">
        <f>F44+G44</f>
        <v>331000</v>
      </c>
    </row>
    <row r="45" spans="1:8" ht="30.75" customHeight="1">
      <c r="A45" s="21"/>
      <c r="B45" s="21">
        <v>76</v>
      </c>
      <c r="C45" s="21"/>
      <c r="D45" s="22" t="s">
        <v>59</v>
      </c>
      <c r="E45" s="28"/>
      <c r="F45" s="24">
        <f>F46</f>
        <v>247000</v>
      </c>
      <c r="G45" s="30"/>
      <c r="H45" s="24">
        <f t="shared" si="1"/>
        <v>247000</v>
      </c>
    </row>
    <row r="46" spans="1:8" ht="60.75" customHeight="1">
      <c r="A46" s="25" t="s">
        <v>20</v>
      </c>
      <c r="B46" s="25" t="s">
        <v>84</v>
      </c>
      <c r="C46" s="25" t="s">
        <v>13</v>
      </c>
      <c r="D46" s="27" t="s">
        <v>60</v>
      </c>
      <c r="E46" s="28" t="s">
        <v>43</v>
      </c>
      <c r="F46" s="29">
        <f>177000+70000</f>
        <v>247000</v>
      </c>
      <c r="G46" s="29"/>
      <c r="H46" s="33">
        <f t="shared" si="1"/>
        <v>247000</v>
      </c>
    </row>
    <row r="47" spans="1:8" s="14" customFormat="1" ht="27.75" customHeight="1">
      <c r="A47" s="7"/>
      <c r="B47" s="7"/>
      <c r="C47" s="7"/>
      <c r="D47" s="11" t="s">
        <v>1</v>
      </c>
      <c r="E47" s="9"/>
      <c r="F47" s="10">
        <f>F14+F41+F45+F31+F34+F12</f>
        <v>19876939.06</v>
      </c>
      <c r="G47" s="10">
        <f>G14+G41+G45+G31+G34+G12</f>
        <v>1733435</v>
      </c>
      <c r="H47" s="10">
        <f>H14+H41+H45+H31+H34+H12</f>
        <v>21610374.06</v>
      </c>
    </row>
    <row r="48" ht="15.75">
      <c r="E48" s="35"/>
    </row>
    <row r="49" ht="10.5" customHeight="1">
      <c r="E49" s="35"/>
    </row>
    <row r="50" spans="4:16" s="37" customFormat="1" ht="20.25">
      <c r="D50" s="38" t="s">
        <v>25</v>
      </c>
      <c r="E50" s="39"/>
      <c r="F50" s="39"/>
      <c r="G50" s="40" t="s">
        <v>26</v>
      </c>
      <c r="H50" s="40"/>
      <c r="I50" s="40"/>
      <c r="J50" s="41"/>
      <c r="K50" s="40"/>
      <c r="L50" s="40"/>
      <c r="M50" s="40"/>
      <c r="N50" s="40"/>
      <c r="O50" s="40"/>
      <c r="P50" s="40"/>
    </row>
    <row r="52" spans="4:7" ht="18.75" customHeight="1">
      <c r="D52" s="17"/>
      <c r="E52" s="14"/>
      <c r="F52" s="36"/>
      <c r="G52" s="14"/>
    </row>
    <row r="53" spans="4:7" ht="0.75" customHeight="1">
      <c r="D53" s="17"/>
      <c r="E53" s="14"/>
      <c r="F53" s="36"/>
      <c r="G53" s="14"/>
    </row>
  </sheetData>
  <sheetProtection/>
  <mergeCells count="12">
    <mergeCell ref="F3:J3"/>
    <mergeCell ref="F4:I4"/>
    <mergeCell ref="F5:H5"/>
    <mergeCell ref="A7:H7"/>
    <mergeCell ref="D9:D10"/>
    <mergeCell ref="E9:E10"/>
    <mergeCell ref="A9:A10"/>
    <mergeCell ref="B9:B10"/>
    <mergeCell ref="C9:C10"/>
    <mergeCell ref="F9:F10"/>
    <mergeCell ref="G9:G10"/>
    <mergeCell ref="H9:H10"/>
  </mergeCells>
  <hyperlinks>
    <hyperlink ref="E13" r:id="rId1" display="https://drive.google.com/file/d/0B8m1fFC5kzccTldmcnlpSFEtVDQ/view?usp=sharing"/>
    <hyperlink ref="E20" r:id="rId2" display="https://drive.google.com/file/d/0B8m1fFC5kzccTldmcnlpSFEtVDQ/view?usp=sharing"/>
  </hyperlinks>
  <printOptions/>
  <pageMargins left="0.8" right="0.25" top="0.27" bottom="0" header="0.1968503937007874" footer="0.07874015748031496"/>
  <pageSetup horizontalDpi="300" verticalDpi="300" orientation="landscape" paperSize="9" scale="5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2017-12-21T09:29:26Z</cp:lastPrinted>
  <dcterms:created xsi:type="dcterms:W3CDTF">2002-01-17T11:14:32Z</dcterms:created>
  <dcterms:modified xsi:type="dcterms:W3CDTF">2017-12-27T09:45:16Z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